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iste\Downloads\AVALIAR\"/>
    </mc:Choice>
  </mc:AlternateContent>
  <xr:revisionPtr revIDLastSave="0" documentId="13_ncr:1_{5AFF962D-AE0A-4E3C-A1E0-2F2599C80840}" xr6:coauthVersionLast="47" xr6:coauthVersionMax="47" xr10:uidLastSave="{00000000-0000-0000-0000-000000000000}"/>
  <bookViews>
    <workbookView xWindow="-19320" yWindow="-45" windowWidth="19440" windowHeight="14880" activeTab="1" xr2:uid="{00000000-000D-0000-FFFF-FFFF00000000}"/>
  </bookViews>
  <sheets>
    <sheet name="RESUMO_1_PAGINA" sheetId="1" r:id="rId1"/>
    <sheet name="PARAMETROS" sheetId="2" r:id="rId2"/>
    <sheet name="CCT_SINDEEPRES" sheetId="3" r:id="rId3"/>
    <sheet name="BENEFICIOS" sheetId="4" r:id="rId4"/>
    <sheet name="INSUMOS" sheetId="5" r:id="rId5"/>
    <sheet name="CUSTO_POR_EMPREGADO" sheetId="6" r:id="rId6"/>
    <sheet name="PRECIFICACAO_GLOBAL" sheetId="7" r:id="rId7"/>
    <sheet name="PROPOSTA_ANEXO_X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" l="1"/>
  <c r="B2" i="7"/>
  <c r="D8" i="6"/>
  <c r="C8" i="6"/>
  <c r="F8" i="6" s="1"/>
  <c r="F11" i="1" s="1"/>
  <c r="D7" i="6"/>
  <c r="C7" i="6"/>
  <c r="F7" i="6" s="1"/>
  <c r="F10" i="1" s="1"/>
  <c r="D6" i="6"/>
  <c r="C6" i="6"/>
  <c r="F6" i="6" s="1"/>
  <c r="F9" i="1" s="1"/>
  <c r="C16" i="5"/>
  <c r="E16" i="5" s="1"/>
  <c r="E15" i="5"/>
  <c r="C14" i="5"/>
  <c r="E14" i="5" s="1"/>
  <c r="C13" i="5"/>
  <c r="E13" i="5" s="1"/>
  <c r="C12" i="5"/>
  <c r="E12" i="5" s="1"/>
  <c r="C11" i="5"/>
  <c r="E11" i="5" s="1"/>
  <c r="C10" i="5"/>
  <c r="E10" i="5" s="1"/>
  <c r="C9" i="5"/>
  <c r="E9" i="5" s="1"/>
  <c r="C8" i="5"/>
  <c r="E8" i="5" s="1"/>
  <c r="C7" i="5"/>
  <c r="E7" i="5" s="1"/>
  <c r="C6" i="5"/>
  <c r="E6" i="5" s="1"/>
  <c r="C5" i="5"/>
  <c r="E5" i="5" s="1"/>
  <c r="D6" i="4"/>
  <c r="D5" i="4"/>
  <c r="B5" i="4"/>
  <c r="D9" i="1" l="1"/>
  <c r="E6" i="6"/>
  <c r="E9" i="1" s="1"/>
  <c r="E7" i="6"/>
  <c r="E10" i="1" s="1"/>
  <c r="D11" i="1"/>
  <c r="B15" i="1"/>
  <c r="E8" i="6"/>
  <c r="E11" i="1" s="1"/>
  <c r="E2" i="7"/>
  <c r="B19" i="1" s="1"/>
  <c r="D10" i="1"/>
  <c r="H8" i="6"/>
  <c r="H7" i="6"/>
  <c r="H6" i="6"/>
  <c r="I6" i="6" l="1"/>
  <c r="G9" i="1" s="1"/>
  <c r="I7" i="6"/>
  <c r="G10" i="1" s="1"/>
  <c r="I8" i="6"/>
  <c r="J6" i="6" l="1"/>
  <c r="I9" i="1" s="1"/>
  <c r="H9" i="1"/>
  <c r="C2" i="7"/>
  <c r="H10" i="1"/>
  <c r="J7" i="6"/>
  <c r="I10" i="1" s="1"/>
  <c r="J8" i="6"/>
  <c r="I11" i="1" s="1"/>
  <c r="H11" i="1"/>
  <c r="G11" i="1"/>
  <c r="D2" i="7"/>
  <c r="H12" i="1" l="1"/>
  <c r="B18" i="1"/>
  <c r="F2" i="7"/>
  <c r="B20" i="1" s="1"/>
  <c r="G2" i="7" l="1"/>
  <c r="B21" i="1" s="1"/>
  <c r="H2" i="7" l="1"/>
  <c r="B22" i="1" s="1"/>
  <c r="I2" i="7" l="1"/>
  <c r="D3" i="8" l="1"/>
  <c r="E3" i="8" s="1"/>
  <c r="J2" i="7"/>
  <c r="B24" i="1" s="1"/>
  <c r="B23" i="1"/>
</calcChain>
</file>

<file path=xl/sharedStrings.xml><?xml version="1.0" encoding="utf-8"?>
<sst xmlns="http://schemas.openxmlformats.org/spreadsheetml/2006/main" count="186" uniqueCount="160">
  <si>
    <t>Empresa:</t>
  </si>
  <si>
    <t>Primicia Serviços</t>
  </si>
  <si>
    <t>CNPJ:</t>
  </si>
  <si>
    <t>00.169.900/0001-67</t>
  </si>
  <si>
    <t>Pregão:</t>
  </si>
  <si>
    <t>01/2026 – Câmara Municipal de Santa Isabel</t>
  </si>
  <si>
    <t>Sindicato:</t>
  </si>
  <si>
    <t>SINDEEPRES (CCT 2025/2026)</t>
  </si>
  <si>
    <t>COMPOSIÇÃO DE MÃO DE OBRA</t>
  </si>
  <si>
    <t>Função</t>
  </si>
  <si>
    <t>Qtde</t>
  </si>
  <si>
    <t>Salário base</t>
  </si>
  <si>
    <t>Benefícios/mês</t>
  </si>
  <si>
    <t>Encargos+Provisões</t>
  </si>
  <si>
    <t>Custo total/mês por empregado</t>
  </si>
  <si>
    <t>Custo total/mês (qtde)</t>
  </si>
  <si>
    <t>Custo hora</t>
  </si>
  <si>
    <t>Auxiliar de Limpeza</t>
  </si>
  <si>
    <t>Copa (Copeira)</t>
  </si>
  <si>
    <t>Serviços Gerais</t>
  </si>
  <si>
    <t>TOTAL MÃO DE OBRA (MÊS)</t>
  </si>
  <si>
    <t>INSUMOS E MATERIAIS (MÊS)</t>
  </si>
  <si>
    <t>Total de insumos/mês</t>
  </si>
  <si>
    <t>FORMAÇÃO DO PREÇO FINAL</t>
  </si>
  <si>
    <t>Custo mão de obra (mês)</t>
  </si>
  <si>
    <t>Custo insumos (mês)</t>
  </si>
  <si>
    <t>Custos indiretos/adm</t>
  </si>
  <si>
    <t>ISS</t>
  </si>
  <si>
    <t>Lucro</t>
  </si>
  <si>
    <t>PREÇO FINAL MENSAL</t>
  </si>
  <si>
    <t>PREÇO FINAL ANUAL</t>
  </si>
  <si>
    <t>Parâmetro</t>
  </si>
  <si>
    <t>Valor</t>
  </si>
  <si>
    <t>Empresa</t>
  </si>
  <si>
    <t>CNPJ</t>
  </si>
  <si>
    <t>Regime Tributário</t>
  </si>
  <si>
    <t>Simples Nacional (EPP)</t>
  </si>
  <si>
    <t>Objeto</t>
  </si>
  <si>
    <t>Mão de obra para limpeza, copa e conservação + fornecimento de insumos (Pregão Eletrônico 01/2026)</t>
  </si>
  <si>
    <t>Critério</t>
  </si>
  <si>
    <t>Menor Preço Global</t>
  </si>
  <si>
    <t>Valor estimado global (Edital)</t>
  </si>
  <si>
    <t>Sem horas extras</t>
  </si>
  <si>
    <t>Sim (usar banco de horas)</t>
  </si>
  <si>
    <t>Substituição em até 2 horas</t>
  </si>
  <si>
    <t>Sim</t>
  </si>
  <si>
    <t>Validade proposta (dias)</t>
  </si>
  <si>
    <t>Margem/Lucro (%)</t>
  </si>
  <si>
    <t>Custos indiretos/Adm (%)</t>
  </si>
  <si>
    <t>ISS (%)</t>
  </si>
  <si>
    <t>Sindicato (base)</t>
  </si>
  <si>
    <t>SINDEEPRES</t>
  </si>
  <si>
    <t>Composição mínima (Edital/TR)</t>
  </si>
  <si>
    <t>4 Aux. Limpeza + 2 Copa + 1 Serv. Gerais (44h/semana cada)</t>
  </si>
  <si>
    <t>Total de empregados</t>
  </si>
  <si>
    <t>Área total (m²)</t>
  </si>
  <si>
    <t>Área de vidros estimada (m²)</t>
  </si>
  <si>
    <t>Dias úteis/mês</t>
  </si>
  <si>
    <t>Viagens VT por dia (ida+volta)</t>
  </si>
  <si>
    <t>Tarifa VT (R$) - ajuste conforme rota</t>
  </si>
  <si>
    <t>Categoria / Função</t>
  </si>
  <si>
    <t>CBO</t>
  </si>
  <si>
    <t>Salário base (R$)</t>
  </si>
  <si>
    <t>Periculosidade (%)</t>
  </si>
  <si>
    <t>Insalubridade (%)</t>
  </si>
  <si>
    <t>Jornada (h/mês)</t>
  </si>
  <si>
    <t>Benefício</t>
  </si>
  <si>
    <t>Valor unitário (R$)</t>
  </si>
  <si>
    <t>Tipo</t>
  </si>
  <si>
    <t>Dias/mês</t>
  </si>
  <si>
    <t>Observação</t>
  </si>
  <si>
    <t>Vale Transporte (VT)</t>
  </si>
  <si>
    <t>Diário</t>
  </si>
  <si>
    <t>CCT SINDEEPRES: VT antecipado conforme lei (ajuste tarifa/viagens).</t>
  </si>
  <si>
    <t>Auxílio Refeição</t>
  </si>
  <si>
    <t>CCT SINDEEPRES: valor mínimo líquido por dia trabalhado.</t>
  </si>
  <si>
    <t>Cesta básica / Cartão alimentação</t>
  </si>
  <si>
    <t>Mensal</t>
  </si>
  <si>
    <t>CCT SINDEEPRES: ticket cesta/cartão alimentação.</t>
  </si>
  <si>
    <t>Assistência odontológica</t>
  </si>
  <si>
    <t>CCT SINDEEPRES: guia mensal por trabalhador (obrigatória).</t>
  </si>
  <si>
    <t>PLR/PLR (SINDEEPRES)</t>
  </si>
  <si>
    <t>Anual</t>
  </si>
  <si>
    <t>CCT SINDEEPRES: valor anual por empregado (rateado mensalmente).</t>
  </si>
  <si>
    <t>Insumo</t>
  </si>
  <si>
    <t>Unid.</t>
  </si>
  <si>
    <t>Consumo mensal</t>
  </si>
  <si>
    <t>Custo unit (R$)</t>
  </si>
  <si>
    <t>Custo mensal (R$)</t>
  </si>
  <si>
    <t>Detergente neutro</t>
  </si>
  <si>
    <t>L</t>
  </si>
  <si>
    <t>Uso diário - piso frio</t>
  </si>
  <si>
    <t>Desinfetante</t>
  </si>
  <si>
    <t>Uso diário - sanitização</t>
  </si>
  <si>
    <t>Água sanitária</t>
  </si>
  <si>
    <t>Uso diário - pontos críticos</t>
  </si>
  <si>
    <t>Limpador de vidro</t>
  </si>
  <si>
    <t>Vidros (portas/janelas) 3x/semana (~12/mês)</t>
  </si>
  <si>
    <t>Papel toalha</t>
  </si>
  <si>
    <t>pct</t>
  </si>
  <si>
    <t>Estimativa por área (ajustar por público)</t>
  </si>
  <si>
    <t>Papel higiênico</t>
  </si>
  <si>
    <t>fardo</t>
  </si>
  <si>
    <t>Sacos de lixo</t>
  </si>
  <si>
    <t>Estimativa por área e frequência</t>
  </si>
  <si>
    <t>Luva látex</t>
  </si>
  <si>
    <t>par</t>
  </si>
  <si>
    <t>EPI - 2 pares/dia (equipe)</t>
  </si>
  <si>
    <t>Avental PVC</t>
  </si>
  <si>
    <t>un</t>
  </si>
  <si>
    <t>EPI - troca trimestral (rateado mensal)</t>
  </si>
  <si>
    <t>Pano microfibra</t>
  </si>
  <si>
    <t>Para limpeza de vidro</t>
  </si>
  <si>
    <t>Rodo limpa-vidro</t>
  </si>
  <si>
    <t>Ferramental - reposição eventual</t>
  </si>
  <si>
    <t>Refil mop úmido</t>
  </si>
  <si>
    <t>Reposição mensal estimada</t>
  </si>
  <si>
    <t>Adic. (R$)</t>
  </si>
  <si>
    <t>Benefícios (R$)</t>
  </si>
  <si>
    <t>Encargos+Provisões (R$)</t>
  </si>
  <si>
    <t>Uniforme/EPI rateio (R$)</t>
  </si>
  <si>
    <t>Insumos rateio (R$)</t>
  </si>
  <si>
    <t>Custo total mensal (R$)</t>
  </si>
  <si>
    <t>Custo hora (R$)</t>
  </si>
  <si>
    <t>Item/Posto</t>
  </si>
  <si>
    <t>Qtde Empregados</t>
  </si>
  <si>
    <t>Custo mensal por empregado</t>
  </si>
  <si>
    <t>Subtotal mão de obra (R$)</t>
  </si>
  <si>
    <t>Insumos mensais (R$)</t>
  </si>
  <si>
    <t>Custos indiretos (R$)</t>
  </si>
  <si>
    <t>ISS (R$)</t>
  </si>
  <si>
    <t>Lucro (R$)</t>
  </si>
  <si>
    <t>Preço mensal final (R$)</t>
  </si>
  <si>
    <t>Preço anual (R$)</t>
  </si>
  <si>
    <t>Contrato (global)</t>
  </si>
  <si>
    <t>MODELO DE PROPOSTA (ANEXO X) - preencher conforme edital</t>
  </si>
  <si>
    <t>Descrição</t>
  </si>
  <si>
    <t>Unidade</t>
  </si>
  <si>
    <t>Quantidade</t>
  </si>
  <si>
    <t>Valor unitário</t>
  </si>
  <si>
    <t>Valor total</t>
  </si>
  <si>
    <t>Prestação de serviços (limpeza+copa+conservação) c/ insumos</t>
  </si>
  <si>
    <t>Global</t>
  </si>
  <si>
    <t>Menor preço global</t>
  </si>
  <si>
    <t>PLANILHA DE CUSTOS E FORMAÇÃO DE PREÇOS</t>
  </si>
  <si>
    <t>“Os preços ofertados são finais e incluem todos os tributos, encargos fiscais, trabalhistas, previdenciários, comerciais e quaisquer outros custos necessários ao pleno cumprimento do objeto.”</t>
  </si>
  <si>
    <t>DECLARAÇÃO</t>
  </si>
  <si>
    <t>SEGURO DE VIDA (SINDEEPRES)</t>
  </si>
  <si>
    <t>C.B.O.</t>
  </si>
  <si>
    <t>5143-20</t>
  </si>
  <si>
    <t>5134-25</t>
  </si>
  <si>
    <t>São Paulo, 27 de janeiro de 2026.</t>
  </si>
  <si>
    <t>CPF 050.492.948-86</t>
  </si>
  <si>
    <t>RG 12.180.669-8</t>
  </si>
  <si>
    <t>p.p. Wilson Roberto Primo</t>
  </si>
  <si>
    <t>ANEXO - PROPOSTA COMERCIAL</t>
  </si>
  <si>
    <t xml:space="preserve">DEMONSTRATIVO DE INSUMOS </t>
  </si>
  <si>
    <t>DEMONSTRATIVO DE BENEFICIOS</t>
  </si>
  <si>
    <t>DEMONSTRATIVO DE BASE SALÁRIOS E DE JORNADAS - CCT SINDEEPRES</t>
  </si>
  <si>
    <t>CUSTO POR EMPREGADO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</si>
</sst>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R\$\ #,##0.00"/>
  </numFmts>
  <fonts count="10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2"/>
      <name val="Calibri"/>
      <family val="2"/>
    </font>
    <font>
      <b/>
      <sz val="12"/>
      <color rgb="FFFFFFFF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43" fontId="0" fillId="0" borderId="1" xfId="1" applyFont="1" applyBorder="1" applyAlignment="1">
      <alignment horizontal="center" vertical="center" wrapText="1"/>
    </xf>
    <xf numFmtId="43" fontId="0" fillId="0" borderId="0" xfId="1" applyFont="1"/>
    <xf numFmtId="0" fontId="8" fillId="0" borderId="0" xfId="0" applyFont="1" applyAlignment="1">
      <alignment horizontal="justify"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zoomScale="86" zoomScaleNormal="86" workbookViewId="0">
      <selection activeCell="K27" sqref="K27"/>
    </sheetView>
  </sheetViews>
  <sheetFormatPr defaultRowHeight="14.4" x14ac:dyDescent="0.3"/>
  <cols>
    <col min="1" max="1" width="32" customWidth="1"/>
    <col min="2" max="2" width="14.33203125" bestFit="1" customWidth="1"/>
    <col min="3" max="4" width="14" customWidth="1"/>
    <col min="5" max="5" width="16" customWidth="1"/>
    <col min="6" max="6" width="18" customWidth="1"/>
    <col min="7" max="7" width="22" customWidth="1"/>
    <col min="8" max="8" width="20" customWidth="1"/>
    <col min="9" max="9" width="12" customWidth="1"/>
  </cols>
  <sheetData>
    <row r="1" spans="1:9" x14ac:dyDescent="0.3">
      <c r="A1" s="16" t="s">
        <v>155</v>
      </c>
      <c r="B1" s="16"/>
      <c r="C1" s="16"/>
      <c r="D1" s="16"/>
      <c r="E1" s="16"/>
      <c r="F1" s="16"/>
      <c r="G1" s="16"/>
      <c r="H1" s="16"/>
      <c r="I1" s="16"/>
    </row>
    <row r="3" spans="1:9" ht="15.6" x14ac:dyDescent="0.3">
      <c r="A3" s="20" t="s">
        <v>144</v>
      </c>
      <c r="B3" s="20"/>
      <c r="C3" s="18"/>
      <c r="D3" s="18"/>
      <c r="E3" s="18"/>
      <c r="F3" s="18"/>
      <c r="G3" s="18"/>
      <c r="H3" s="18"/>
      <c r="I3" s="18"/>
    </row>
    <row r="4" spans="1:9" x14ac:dyDescent="0.3">
      <c r="A4" s="5" t="s">
        <v>0</v>
      </c>
      <c r="B4" s="5"/>
      <c r="C4" t="s">
        <v>1</v>
      </c>
      <c r="E4" s="5" t="s">
        <v>2</v>
      </c>
      <c r="F4" t="s">
        <v>3</v>
      </c>
    </row>
    <row r="5" spans="1:9" x14ac:dyDescent="0.3">
      <c r="A5" s="5" t="s">
        <v>4</v>
      </c>
      <c r="B5" s="5"/>
      <c r="C5" t="s">
        <v>5</v>
      </c>
      <c r="E5" s="5" t="s">
        <v>6</v>
      </c>
      <c r="F5" t="s">
        <v>7</v>
      </c>
    </row>
    <row r="7" spans="1:9" x14ac:dyDescent="0.3">
      <c r="A7" s="17" t="s">
        <v>8</v>
      </c>
      <c r="B7" s="17"/>
      <c r="C7" s="18"/>
      <c r="D7" s="18"/>
      <c r="E7" s="18"/>
      <c r="F7" s="18"/>
      <c r="G7" s="18"/>
      <c r="H7" s="18"/>
      <c r="I7" s="18"/>
    </row>
    <row r="8" spans="1:9" ht="28.8" x14ac:dyDescent="0.3">
      <c r="A8" s="4" t="s">
        <v>9</v>
      </c>
      <c r="B8" s="4" t="s">
        <v>148</v>
      </c>
      <c r="C8" s="4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  <c r="I8" s="4" t="s">
        <v>16</v>
      </c>
    </row>
    <row r="9" spans="1:9" x14ac:dyDescent="0.3">
      <c r="A9" s="2" t="s">
        <v>17</v>
      </c>
      <c r="B9" s="2" t="s">
        <v>149</v>
      </c>
      <c r="C9" s="3">
        <v>4</v>
      </c>
      <c r="D9" s="10">
        <f>CUSTO_POR_EMPREGADO!C6</f>
        <v>1755</v>
      </c>
      <c r="E9" s="10">
        <f>CUSTO_POR_EMPREGADO!E6</f>
        <v>1040.0419047619048</v>
      </c>
      <c r="F9" s="10">
        <f>CUSTO_POR_EMPREGADO!F6</f>
        <v>1228.5</v>
      </c>
      <c r="G9" s="10">
        <f>CUSTO_POR_EMPREGADO!I6</f>
        <v>4863.0419047619052</v>
      </c>
      <c r="H9" s="10">
        <f>CUSTO_POR_EMPREGADO!I6*CUSTO_POR_EMPREGADO!B6</f>
        <v>19452.167619047621</v>
      </c>
      <c r="I9" s="10">
        <f>CUSTO_POR_EMPREGADO!J6</f>
        <v>22.104735930735934</v>
      </c>
    </row>
    <row r="10" spans="1:9" x14ac:dyDescent="0.3">
      <c r="A10" s="2" t="s">
        <v>18</v>
      </c>
      <c r="B10" s="2" t="s">
        <v>150</v>
      </c>
      <c r="C10" s="3">
        <v>2</v>
      </c>
      <c r="D10" s="10">
        <f>CUSTO_POR_EMPREGADO!C7</f>
        <v>1855</v>
      </c>
      <c r="E10" s="10">
        <f>CUSTO_POR_EMPREGADO!E7</f>
        <v>1040.0419047619048</v>
      </c>
      <c r="F10" s="10">
        <f>CUSTO_POR_EMPREGADO!F7</f>
        <v>1298.5</v>
      </c>
      <c r="G10" s="10">
        <f>CUSTO_POR_EMPREGADO!I7</f>
        <v>5033.0419047619052</v>
      </c>
      <c r="H10" s="10">
        <f>CUSTO_POR_EMPREGADO!I7*CUSTO_POR_EMPREGADO!B7</f>
        <v>10066.08380952381</v>
      </c>
      <c r="I10" s="10">
        <f>CUSTO_POR_EMPREGADO!J7</f>
        <v>22.877463203463204</v>
      </c>
    </row>
    <row r="11" spans="1:9" x14ac:dyDescent="0.3">
      <c r="A11" s="2" t="s">
        <v>19</v>
      </c>
      <c r="B11" s="2" t="s">
        <v>149</v>
      </c>
      <c r="C11" s="3">
        <v>1</v>
      </c>
      <c r="D11" s="10">
        <f>CUSTO_POR_EMPREGADO!C8</f>
        <v>1842</v>
      </c>
      <c r="E11" s="10">
        <f>CUSTO_POR_EMPREGADO!E8</f>
        <v>1040.0419047619048</v>
      </c>
      <c r="F11" s="10">
        <f>CUSTO_POR_EMPREGADO!F8</f>
        <v>1289.3999999999999</v>
      </c>
      <c r="G11" s="10">
        <f>CUSTO_POR_EMPREGADO!I8</f>
        <v>5010.9419047619049</v>
      </c>
      <c r="H11" s="10">
        <f>CUSTO_POR_EMPREGADO!I8*CUSTO_POR_EMPREGADO!B8</f>
        <v>5010.9419047619049</v>
      </c>
      <c r="I11" s="10">
        <f>CUSTO_POR_EMPREGADO!J8</f>
        <v>22.777008658008658</v>
      </c>
    </row>
    <row r="12" spans="1:9" x14ac:dyDescent="0.3">
      <c r="A12" s="21" t="s">
        <v>20</v>
      </c>
      <c r="B12" s="21"/>
      <c r="C12" s="22"/>
      <c r="D12" s="22"/>
      <c r="E12" s="22"/>
      <c r="F12" s="22"/>
      <c r="G12" s="22"/>
      <c r="H12" s="6">
        <f>SUM(H9:H11)</f>
        <v>34529.193333333336</v>
      </c>
      <c r="I12" s="3"/>
    </row>
    <row r="14" spans="1:9" x14ac:dyDescent="0.3">
      <c r="A14" s="17" t="s">
        <v>21</v>
      </c>
      <c r="B14" s="17"/>
      <c r="C14" s="18"/>
      <c r="D14" s="18"/>
      <c r="E14" s="18"/>
      <c r="F14" s="18"/>
      <c r="G14" s="18"/>
      <c r="H14" s="18"/>
      <c r="I14" s="18"/>
    </row>
    <row r="15" spans="1:9" x14ac:dyDescent="0.3">
      <c r="A15" s="7" t="s">
        <v>22</v>
      </c>
      <c r="B15" s="8">
        <f>SUM(INSUMOS!E5:E203)</f>
        <v>5456.5</v>
      </c>
    </row>
    <row r="17" spans="1:9" x14ac:dyDescent="0.3">
      <c r="A17" s="17" t="s">
        <v>23</v>
      </c>
      <c r="B17" s="17"/>
      <c r="C17" s="18"/>
      <c r="D17" s="18"/>
      <c r="E17" s="18"/>
      <c r="F17" s="18"/>
      <c r="G17" s="18"/>
      <c r="H17" s="18"/>
      <c r="I17" s="18"/>
    </row>
    <row r="18" spans="1:9" x14ac:dyDescent="0.3">
      <c r="A18" s="9" t="s">
        <v>24</v>
      </c>
      <c r="B18" s="8">
        <f>PRECIFICACAO_GLOBAL!D2</f>
        <v>34529.193333333336</v>
      </c>
    </row>
    <row r="19" spans="1:9" x14ac:dyDescent="0.3">
      <c r="A19" s="9" t="s">
        <v>25</v>
      </c>
      <c r="B19" s="8">
        <f>PRECIFICACAO_GLOBAL!E2</f>
        <v>5456.5</v>
      </c>
    </row>
    <row r="20" spans="1:9" x14ac:dyDescent="0.3">
      <c r="A20" s="9" t="s">
        <v>26</v>
      </c>
      <c r="B20" s="8">
        <f>PRECIFICACAO_GLOBAL!F2</f>
        <v>7997.1386666666667</v>
      </c>
    </row>
    <row r="21" spans="1:9" x14ac:dyDescent="0.3">
      <c r="A21" s="9" t="s">
        <v>27</v>
      </c>
      <c r="B21" s="8">
        <f>PRECIFICACAO_GLOBAL!G2</f>
        <v>5278.1115200000004</v>
      </c>
    </row>
    <row r="22" spans="1:9" x14ac:dyDescent="0.3">
      <c r="A22" s="9" t="s">
        <v>28</v>
      </c>
      <c r="B22" s="8">
        <f>PRECIFICACAO_GLOBAL!H2</f>
        <v>1864.1330232000003</v>
      </c>
    </row>
    <row r="23" spans="1:9" x14ac:dyDescent="0.3">
      <c r="A23" s="7" t="s">
        <v>29</v>
      </c>
      <c r="B23" s="8">
        <f>PRECIFICACAO_GLOBAL!I2</f>
        <v>55125.076543200004</v>
      </c>
    </row>
    <row r="24" spans="1:9" x14ac:dyDescent="0.3">
      <c r="A24" s="7" t="s">
        <v>30</v>
      </c>
      <c r="B24" s="8">
        <f>PRECIFICACAO_GLOBAL!J2</f>
        <v>661500.91851840005</v>
      </c>
      <c r="C24" s="11"/>
    </row>
    <row r="26" spans="1:9" x14ac:dyDescent="0.3">
      <c r="A26" s="17" t="s">
        <v>146</v>
      </c>
      <c r="B26" s="17"/>
      <c r="C26" s="18"/>
      <c r="D26" s="18"/>
      <c r="E26" s="18"/>
      <c r="F26" s="18"/>
      <c r="G26" s="18"/>
      <c r="H26" s="18"/>
      <c r="I26" s="18"/>
    </row>
    <row r="27" spans="1:9" x14ac:dyDescent="0.3">
      <c r="A27" s="19" t="s">
        <v>145</v>
      </c>
      <c r="B27" s="19"/>
      <c r="C27" s="19"/>
      <c r="D27" s="19"/>
      <c r="E27" s="19"/>
      <c r="F27" s="19"/>
      <c r="G27" s="19"/>
      <c r="H27" s="19"/>
      <c r="I27" s="19"/>
    </row>
    <row r="28" spans="1:9" x14ac:dyDescent="0.3">
      <c r="A28" s="19"/>
      <c r="B28" s="19"/>
      <c r="C28" s="19"/>
      <c r="D28" s="19"/>
      <c r="E28" s="19"/>
      <c r="F28" s="19"/>
      <c r="G28" s="19"/>
      <c r="H28" s="19"/>
      <c r="I28" s="19"/>
    </row>
    <row r="31" spans="1:9" ht="18" x14ac:dyDescent="0.3">
      <c r="G31" s="14" t="s">
        <v>151</v>
      </c>
      <c r="H31" s="15"/>
      <c r="I31" s="15"/>
    </row>
    <row r="32" spans="1:9" ht="18" x14ac:dyDescent="0.3">
      <c r="A32" s="12"/>
      <c r="G32" s="15" t="s">
        <v>154</v>
      </c>
      <c r="H32" s="15"/>
      <c r="I32" s="15"/>
    </row>
    <row r="33" spans="1:9" ht="18" x14ac:dyDescent="0.3">
      <c r="A33" s="12"/>
      <c r="G33" s="15"/>
      <c r="H33" s="15"/>
      <c r="I33" s="15"/>
    </row>
    <row r="34" spans="1:9" ht="18" x14ac:dyDescent="0.3">
      <c r="A34" s="12"/>
      <c r="B34" s="12"/>
      <c r="F34" s="13"/>
      <c r="G34" s="15"/>
      <c r="H34" s="15"/>
      <c r="I34" s="15"/>
    </row>
    <row r="35" spans="1:9" ht="18" x14ac:dyDescent="0.3">
      <c r="G35" s="14" t="s">
        <v>152</v>
      </c>
      <c r="H35" s="15"/>
      <c r="I35" s="15"/>
    </row>
    <row r="36" spans="1:9" ht="18" x14ac:dyDescent="0.3">
      <c r="G36" s="14" t="s">
        <v>153</v>
      </c>
      <c r="H36" s="15"/>
      <c r="I36" s="15"/>
    </row>
  </sheetData>
  <mergeCells count="12">
    <mergeCell ref="G36:I36"/>
    <mergeCell ref="A1:I1"/>
    <mergeCell ref="G31:I31"/>
    <mergeCell ref="G35:I35"/>
    <mergeCell ref="G32:I34"/>
    <mergeCell ref="A26:I26"/>
    <mergeCell ref="A27:I28"/>
    <mergeCell ref="A14:I14"/>
    <mergeCell ref="A3:I3"/>
    <mergeCell ref="A12:G12"/>
    <mergeCell ref="A17:I17"/>
    <mergeCell ref="A7:I7"/>
  </mergeCells>
  <pageMargins left="0.75" right="0.75" top="1" bottom="1" header="0.5" footer="0.5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2"/>
  <sheetViews>
    <sheetView tabSelected="1" workbookViewId="0"/>
  </sheetViews>
  <sheetFormatPr defaultRowHeight="14.4" x14ac:dyDescent="0.3"/>
  <cols>
    <col min="1" max="1" width="34" customWidth="1"/>
    <col min="2" max="2" width="70" customWidth="1"/>
  </cols>
  <sheetData>
    <row r="1" spans="1:2" x14ac:dyDescent="0.3">
      <c r="A1" s="1" t="s">
        <v>31</v>
      </c>
      <c r="B1" s="1" t="s">
        <v>32</v>
      </c>
    </row>
    <row r="2" spans="1:2" x14ac:dyDescent="0.3">
      <c r="A2" s="2" t="s">
        <v>33</v>
      </c>
      <c r="B2" s="2" t="s">
        <v>1</v>
      </c>
    </row>
    <row r="3" spans="1:2" x14ac:dyDescent="0.3">
      <c r="A3" s="2" t="s">
        <v>34</v>
      </c>
      <c r="B3" s="2" t="s">
        <v>3</v>
      </c>
    </row>
    <row r="4" spans="1:2" x14ac:dyDescent="0.3">
      <c r="A4" s="2" t="s">
        <v>35</v>
      </c>
      <c r="B4" s="2" t="s">
        <v>36</v>
      </c>
    </row>
    <row r="5" spans="1:2" ht="28.8" x14ac:dyDescent="0.3">
      <c r="A5" s="2" t="s">
        <v>37</v>
      </c>
      <c r="B5" s="2" t="s">
        <v>38</v>
      </c>
    </row>
    <row r="6" spans="1:2" x14ac:dyDescent="0.3">
      <c r="A6" s="2" t="s">
        <v>39</v>
      </c>
      <c r="B6" s="2" t="s">
        <v>40</v>
      </c>
    </row>
    <row r="7" spans="1:2" x14ac:dyDescent="0.3">
      <c r="A7" s="2" t="s">
        <v>41</v>
      </c>
      <c r="B7" s="2">
        <v>662849.38</v>
      </c>
    </row>
    <row r="8" spans="1:2" x14ac:dyDescent="0.3">
      <c r="A8" s="2" t="s">
        <v>42</v>
      </c>
      <c r="B8" s="2" t="s">
        <v>43</v>
      </c>
    </row>
    <row r="9" spans="1:2" x14ac:dyDescent="0.3">
      <c r="A9" s="2" t="s">
        <v>44</v>
      </c>
      <c r="B9" s="2" t="s">
        <v>45</v>
      </c>
    </row>
    <row r="10" spans="1:2" x14ac:dyDescent="0.3">
      <c r="A10" s="2" t="s">
        <v>46</v>
      </c>
      <c r="B10" s="2">
        <v>3.5</v>
      </c>
    </row>
    <row r="11" spans="1:2" x14ac:dyDescent="0.3">
      <c r="A11" s="2" t="s">
        <v>47</v>
      </c>
      <c r="B11" s="2">
        <v>20</v>
      </c>
    </row>
    <row r="12" spans="1:2" x14ac:dyDescent="0.3">
      <c r="A12" s="2" t="s">
        <v>48</v>
      </c>
      <c r="B12" s="2">
        <v>11</v>
      </c>
    </row>
    <row r="13" spans="1:2" x14ac:dyDescent="0.3">
      <c r="A13" s="2" t="s">
        <v>49</v>
      </c>
      <c r="B13" s="2">
        <v>2</v>
      </c>
    </row>
    <row r="14" spans="1:2" x14ac:dyDescent="0.3">
      <c r="A14" s="2" t="s">
        <v>50</v>
      </c>
      <c r="B14" s="2" t="s">
        <v>51</v>
      </c>
    </row>
    <row r="15" spans="1:2" x14ac:dyDescent="0.3">
      <c r="A15" t="s">
        <v>52</v>
      </c>
      <c r="B15" t="s">
        <v>53</v>
      </c>
    </row>
    <row r="16" spans="1:2" x14ac:dyDescent="0.3">
      <c r="A16" t="s">
        <v>54</v>
      </c>
      <c r="B16">
        <v>7</v>
      </c>
    </row>
    <row r="18" spans="1:2" x14ac:dyDescent="0.3">
      <c r="A18" t="s">
        <v>55</v>
      </c>
      <c r="B18">
        <v>900</v>
      </c>
    </row>
    <row r="19" spans="1:2" x14ac:dyDescent="0.3">
      <c r="A19" t="s">
        <v>56</v>
      </c>
      <c r="B19">
        <v>400</v>
      </c>
    </row>
    <row r="20" spans="1:2" x14ac:dyDescent="0.3">
      <c r="A20" t="s">
        <v>57</v>
      </c>
      <c r="B20">
        <v>22</v>
      </c>
    </row>
    <row r="21" spans="1:2" x14ac:dyDescent="0.3">
      <c r="A21" t="s">
        <v>58</v>
      </c>
      <c r="B21">
        <v>2</v>
      </c>
    </row>
    <row r="22" spans="1:2" x14ac:dyDescent="0.3">
      <c r="A22" t="s">
        <v>59</v>
      </c>
      <c r="B22">
        <v>6.5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3"/>
  <sheetViews>
    <sheetView workbookViewId="0">
      <selection activeCell="F3" sqref="F3"/>
    </sheetView>
  </sheetViews>
  <sheetFormatPr defaultRowHeight="14.4" x14ac:dyDescent="0.3"/>
  <cols>
    <col min="1" max="1" width="32" customWidth="1"/>
    <col min="2" max="2" width="10" customWidth="1"/>
    <col min="3" max="6" width="18" customWidth="1"/>
  </cols>
  <sheetData>
    <row r="1" spans="1:6" x14ac:dyDescent="0.3">
      <c r="A1" s="23" t="s">
        <v>158</v>
      </c>
      <c r="B1" s="19"/>
      <c r="C1" s="19"/>
      <c r="D1" s="19"/>
      <c r="E1" s="19"/>
      <c r="F1" s="18"/>
    </row>
    <row r="2" spans="1:6" x14ac:dyDescent="0.3">
      <c r="A2" s="19"/>
      <c r="B2" s="19"/>
      <c r="C2" s="19"/>
      <c r="D2" s="19"/>
      <c r="E2" s="19"/>
      <c r="F2" s="18"/>
    </row>
    <row r="4" spans="1:6" x14ac:dyDescent="0.3">
      <c r="A4" s="1" t="s">
        <v>60</v>
      </c>
      <c r="B4" s="1" t="s">
        <v>61</v>
      </c>
      <c r="C4" s="1" t="s">
        <v>62</v>
      </c>
      <c r="D4" s="1" t="s">
        <v>63</v>
      </c>
      <c r="E4" s="1" t="s">
        <v>64</v>
      </c>
      <c r="F4" s="1" t="s">
        <v>65</v>
      </c>
    </row>
    <row r="5" spans="1:6" x14ac:dyDescent="0.3">
      <c r="A5" s="3" t="s">
        <v>17</v>
      </c>
      <c r="B5" s="3"/>
      <c r="C5" s="10">
        <v>1755</v>
      </c>
      <c r="D5" s="10">
        <v>0</v>
      </c>
      <c r="E5" s="10">
        <v>0</v>
      </c>
      <c r="F5" s="3">
        <v>220</v>
      </c>
    </row>
    <row r="6" spans="1:6" x14ac:dyDescent="0.3">
      <c r="A6" s="3" t="s">
        <v>18</v>
      </c>
      <c r="B6" s="3"/>
      <c r="C6" s="10">
        <v>1855</v>
      </c>
      <c r="D6" s="10">
        <v>0</v>
      </c>
      <c r="E6" s="10">
        <v>0</v>
      </c>
      <c r="F6" s="3">
        <v>220</v>
      </c>
    </row>
    <row r="7" spans="1:6" x14ac:dyDescent="0.3">
      <c r="A7" s="3" t="s">
        <v>19</v>
      </c>
      <c r="B7" s="3"/>
      <c r="C7" s="10">
        <v>1842</v>
      </c>
      <c r="D7" s="10">
        <v>0</v>
      </c>
      <c r="E7" s="10">
        <v>0</v>
      </c>
      <c r="F7" s="3">
        <v>220</v>
      </c>
    </row>
    <row r="8" spans="1:6" x14ac:dyDescent="0.3">
      <c r="A8" s="3"/>
      <c r="B8" s="3"/>
      <c r="C8" s="3"/>
      <c r="D8" s="3"/>
      <c r="E8" s="3"/>
      <c r="F8" s="3"/>
    </row>
    <row r="9" spans="1:6" x14ac:dyDescent="0.3">
      <c r="A9" s="3"/>
      <c r="B9" s="3"/>
      <c r="C9" s="3"/>
      <c r="D9" s="3"/>
      <c r="E9" s="3"/>
      <c r="F9" s="3"/>
    </row>
    <row r="10" spans="1:6" x14ac:dyDescent="0.3">
      <c r="A10" s="3"/>
      <c r="B10" s="3"/>
      <c r="C10" s="3"/>
      <c r="D10" s="3"/>
      <c r="E10" s="3"/>
      <c r="F10" s="3"/>
    </row>
    <row r="11" spans="1:6" x14ac:dyDescent="0.3">
      <c r="A11" s="3"/>
      <c r="B11" s="3"/>
      <c r="C11" s="3"/>
      <c r="D11" s="3"/>
      <c r="E11" s="3"/>
      <c r="F11" s="3"/>
    </row>
    <row r="12" spans="1:6" x14ac:dyDescent="0.3">
      <c r="A12" s="3"/>
      <c r="B12" s="3"/>
      <c r="C12" s="3"/>
      <c r="D12" s="3"/>
      <c r="E12" s="3"/>
      <c r="F12" s="3"/>
    </row>
    <row r="13" spans="1:6" x14ac:dyDescent="0.3">
      <c r="A13" s="3"/>
      <c r="B13" s="3"/>
      <c r="C13" s="3"/>
      <c r="D13" s="3"/>
      <c r="E13" s="3"/>
      <c r="F13" s="3"/>
    </row>
    <row r="14" spans="1:6" x14ac:dyDescent="0.3">
      <c r="A14" s="3"/>
      <c r="B14" s="3"/>
      <c r="C14" s="3"/>
      <c r="D14" s="3"/>
      <c r="E14" s="3"/>
      <c r="F14" s="3"/>
    </row>
    <row r="15" spans="1:6" x14ac:dyDescent="0.3">
      <c r="A15" s="3"/>
      <c r="B15" s="3"/>
      <c r="C15" s="3"/>
      <c r="D15" s="3"/>
      <c r="E15" s="3"/>
      <c r="F15" s="3"/>
    </row>
    <row r="16" spans="1:6" x14ac:dyDescent="0.3">
      <c r="A16" s="3"/>
      <c r="B16" s="3"/>
      <c r="C16" s="3"/>
      <c r="D16" s="3"/>
      <c r="E16" s="3"/>
      <c r="F16" s="3"/>
    </row>
    <row r="17" spans="1:6" x14ac:dyDescent="0.3">
      <c r="A17" s="3"/>
      <c r="B17" s="3"/>
      <c r="C17" s="3"/>
      <c r="D17" s="3"/>
      <c r="E17" s="3"/>
      <c r="F17" s="3"/>
    </row>
    <row r="18" spans="1:6" x14ac:dyDescent="0.3">
      <c r="A18" s="3"/>
      <c r="B18" s="3"/>
      <c r="C18" s="3"/>
      <c r="D18" s="3"/>
      <c r="E18" s="3"/>
      <c r="F18" s="3"/>
    </row>
    <row r="19" spans="1:6" x14ac:dyDescent="0.3">
      <c r="A19" s="3"/>
      <c r="B19" s="3"/>
      <c r="C19" s="3"/>
      <c r="D19" s="3"/>
      <c r="E19" s="3"/>
      <c r="F19" s="3"/>
    </row>
    <row r="20" spans="1:6" x14ac:dyDescent="0.3">
      <c r="A20" s="3"/>
      <c r="B20" s="3"/>
      <c r="C20" s="3"/>
      <c r="D20" s="3"/>
      <c r="E20" s="3"/>
      <c r="F20" s="3"/>
    </row>
    <row r="21" spans="1:6" x14ac:dyDescent="0.3">
      <c r="A21" s="3"/>
      <c r="B21" s="3"/>
      <c r="C21" s="3"/>
      <c r="D21" s="3"/>
      <c r="E21" s="3"/>
      <c r="F21" s="3"/>
    </row>
    <row r="22" spans="1:6" x14ac:dyDescent="0.3">
      <c r="A22" s="3"/>
      <c r="B22" s="3"/>
      <c r="C22" s="3"/>
      <c r="D22" s="3"/>
      <c r="E22" s="3"/>
      <c r="F22" s="3"/>
    </row>
    <row r="23" spans="1:6" x14ac:dyDescent="0.3">
      <c r="A23" s="3"/>
      <c r="B23" s="3"/>
      <c r="C23" s="3"/>
      <c r="D23" s="3"/>
      <c r="E23" s="3"/>
      <c r="F23" s="3"/>
    </row>
  </sheetData>
  <mergeCells count="1">
    <mergeCell ref="A1:F2"/>
  </mergeCells>
  <pageMargins left="0.75" right="0.75" top="1" bottom="1" header="0.5" footer="0.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3"/>
  <sheetViews>
    <sheetView workbookViewId="0">
      <selection activeCell="B14" sqref="B14"/>
    </sheetView>
  </sheetViews>
  <sheetFormatPr defaultRowHeight="14.4" x14ac:dyDescent="0.3"/>
  <cols>
    <col min="1" max="1" width="28" customWidth="1"/>
    <col min="2" max="2" width="18" customWidth="1"/>
    <col min="3" max="3" width="12" customWidth="1"/>
    <col min="4" max="4" width="10" customWidth="1"/>
    <col min="5" max="5" width="40" customWidth="1"/>
  </cols>
  <sheetData>
    <row r="1" spans="1:5" x14ac:dyDescent="0.3">
      <c r="A1" s="23" t="s">
        <v>157</v>
      </c>
      <c r="B1" s="19"/>
      <c r="C1" s="19"/>
      <c r="D1" s="19"/>
      <c r="E1" s="19"/>
    </row>
    <row r="2" spans="1:5" x14ac:dyDescent="0.3">
      <c r="A2" s="19"/>
      <c r="B2" s="19"/>
      <c r="C2" s="19"/>
      <c r="D2" s="19"/>
      <c r="E2" s="19"/>
    </row>
    <row r="4" spans="1:5" x14ac:dyDescent="0.3">
      <c r="A4" s="1" t="s">
        <v>66</v>
      </c>
      <c r="B4" s="1" t="s">
        <v>67</v>
      </c>
      <c r="C4" s="1" t="s">
        <v>68</v>
      </c>
      <c r="D4" s="1" t="s">
        <v>69</v>
      </c>
      <c r="E4" s="1" t="s">
        <v>70</v>
      </c>
    </row>
    <row r="5" spans="1:5" ht="28.8" x14ac:dyDescent="0.3">
      <c r="A5" s="3" t="s">
        <v>71</v>
      </c>
      <c r="B5" s="10">
        <f>PARAMETROS!B22*PARAMETROS!B21</f>
        <v>13</v>
      </c>
      <c r="C5" s="3" t="s">
        <v>72</v>
      </c>
      <c r="D5" s="3">
        <f>PARAMETROS!B20</f>
        <v>22</v>
      </c>
      <c r="E5" s="3" t="s">
        <v>73</v>
      </c>
    </row>
    <row r="6" spans="1:5" ht="28.8" x14ac:dyDescent="0.3">
      <c r="A6" s="3" t="s">
        <v>74</v>
      </c>
      <c r="B6" s="10">
        <v>23.3</v>
      </c>
      <c r="C6" s="3" t="s">
        <v>72</v>
      </c>
      <c r="D6" s="3">
        <f>PARAMETROS!B20</f>
        <v>22</v>
      </c>
      <c r="E6" s="3" t="s">
        <v>75</v>
      </c>
    </row>
    <row r="7" spans="1:5" ht="28.8" x14ac:dyDescent="0.3">
      <c r="A7" s="3" t="s">
        <v>76</v>
      </c>
      <c r="B7" s="10">
        <v>163.83000000000001</v>
      </c>
      <c r="C7" s="3" t="s">
        <v>77</v>
      </c>
      <c r="D7" s="3">
        <v>1</v>
      </c>
      <c r="E7" s="3" t="s">
        <v>78</v>
      </c>
    </row>
    <row r="8" spans="1:5" ht="28.8" x14ac:dyDescent="0.3">
      <c r="A8" s="3" t="s">
        <v>79</v>
      </c>
      <c r="B8" s="10">
        <v>28.31</v>
      </c>
      <c r="C8" s="3" t="s">
        <v>77</v>
      </c>
      <c r="D8" s="3">
        <v>1</v>
      </c>
      <c r="E8" s="3" t="s">
        <v>80</v>
      </c>
    </row>
    <row r="9" spans="1:5" ht="28.8" x14ac:dyDescent="0.3">
      <c r="A9" s="3" t="s">
        <v>81</v>
      </c>
      <c r="B9" s="10">
        <v>330.88</v>
      </c>
      <c r="C9" s="3" t="s">
        <v>82</v>
      </c>
      <c r="D9" s="3">
        <v>1</v>
      </c>
      <c r="E9" s="3" t="s">
        <v>83</v>
      </c>
    </row>
    <row r="10" spans="1:5" ht="28.8" x14ac:dyDescent="0.3">
      <c r="A10" s="3" t="s">
        <v>147</v>
      </c>
      <c r="B10" s="10">
        <f>152.1/7</f>
        <v>21.728571428571428</v>
      </c>
      <c r="C10" s="3" t="s">
        <v>77</v>
      </c>
      <c r="D10" s="3">
        <v>1</v>
      </c>
      <c r="E10" s="3" t="s">
        <v>83</v>
      </c>
    </row>
    <row r="11" spans="1:5" x14ac:dyDescent="0.3">
      <c r="A11" s="3"/>
      <c r="B11" s="3"/>
      <c r="C11" s="3"/>
      <c r="D11" s="3"/>
      <c r="E11" s="3"/>
    </row>
    <row r="12" spans="1:5" x14ac:dyDescent="0.3">
      <c r="A12" s="3"/>
      <c r="B12" s="3"/>
      <c r="C12" s="3"/>
      <c r="D12" s="3"/>
      <c r="E12" s="3"/>
    </row>
    <row r="13" spans="1:5" x14ac:dyDescent="0.3">
      <c r="A13" s="3"/>
      <c r="B13" s="3"/>
      <c r="C13" s="3"/>
      <c r="D13" s="3"/>
      <c r="E13" s="3"/>
    </row>
    <row r="14" spans="1:5" x14ac:dyDescent="0.3">
      <c r="A14" s="3"/>
      <c r="B14" s="3"/>
      <c r="C14" s="3"/>
      <c r="D14" s="3"/>
      <c r="E14" s="3"/>
    </row>
    <row r="15" spans="1:5" x14ac:dyDescent="0.3">
      <c r="A15" s="3"/>
      <c r="B15" s="3"/>
      <c r="C15" s="3"/>
      <c r="D15" s="3"/>
      <c r="E15" s="3"/>
    </row>
    <row r="16" spans="1:5" x14ac:dyDescent="0.3">
      <c r="A16" s="3"/>
      <c r="B16" s="3"/>
      <c r="C16" s="3"/>
      <c r="D16" s="3"/>
      <c r="E16" s="3"/>
    </row>
    <row r="17" spans="1:5" x14ac:dyDescent="0.3">
      <c r="A17" s="3"/>
      <c r="B17" s="3"/>
      <c r="C17" s="3"/>
      <c r="D17" s="3"/>
      <c r="E17" s="3"/>
    </row>
    <row r="18" spans="1:5" x14ac:dyDescent="0.3">
      <c r="A18" s="3"/>
      <c r="B18" s="3"/>
      <c r="C18" s="3"/>
      <c r="D18" s="3"/>
      <c r="E18" s="3"/>
    </row>
    <row r="19" spans="1:5" x14ac:dyDescent="0.3">
      <c r="A19" s="3"/>
      <c r="B19" s="3"/>
      <c r="C19" s="3"/>
      <c r="D19" s="3"/>
      <c r="E19" s="3"/>
    </row>
    <row r="20" spans="1:5" x14ac:dyDescent="0.3">
      <c r="A20" s="3"/>
      <c r="B20" s="3"/>
      <c r="C20" s="3"/>
      <c r="D20" s="3"/>
      <c r="E20" s="3"/>
    </row>
    <row r="21" spans="1:5" x14ac:dyDescent="0.3">
      <c r="A21" s="3"/>
      <c r="B21" s="3"/>
      <c r="C21" s="3"/>
      <c r="D21" s="3"/>
      <c r="E21" s="3"/>
    </row>
    <row r="22" spans="1:5" x14ac:dyDescent="0.3">
      <c r="A22" s="3"/>
      <c r="B22" s="3"/>
      <c r="C22" s="3"/>
      <c r="D22" s="3"/>
      <c r="E22" s="3"/>
    </row>
    <row r="23" spans="1:5" x14ac:dyDescent="0.3">
      <c r="A23" s="3"/>
      <c r="B23" s="3"/>
      <c r="C23" s="3"/>
      <c r="D23" s="3"/>
      <c r="E23" s="3"/>
    </row>
    <row r="24" spans="1:5" x14ac:dyDescent="0.3">
      <c r="A24" s="3"/>
      <c r="B24" s="3"/>
      <c r="C24" s="3"/>
      <c r="D24" s="3"/>
      <c r="E24" s="3"/>
    </row>
    <row r="25" spans="1:5" x14ac:dyDescent="0.3">
      <c r="A25" s="3"/>
      <c r="B25" s="3"/>
      <c r="C25" s="3"/>
      <c r="D25" s="3"/>
      <c r="E25" s="3"/>
    </row>
    <row r="26" spans="1:5" x14ac:dyDescent="0.3">
      <c r="A26" s="3"/>
      <c r="B26" s="3"/>
      <c r="C26" s="3"/>
      <c r="D26" s="3"/>
      <c r="E26" s="3"/>
    </row>
    <row r="27" spans="1:5" x14ac:dyDescent="0.3">
      <c r="A27" s="3"/>
      <c r="B27" s="3"/>
      <c r="C27" s="3"/>
      <c r="D27" s="3"/>
      <c r="E27" s="3"/>
    </row>
    <row r="28" spans="1:5" x14ac:dyDescent="0.3">
      <c r="A28" s="3"/>
      <c r="B28" s="3"/>
      <c r="C28" s="3"/>
      <c r="D28" s="3"/>
      <c r="E28" s="3"/>
    </row>
    <row r="29" spans="1:5" x14ac:dyDescent="0.3">
      <c r="A29" s="3"/>
      <c r="B29" s="3"/>
      <c r="C29" s="3"/>
      <c r="D29" s="3"/>
      <c r="E29" s="3"/>
    </row>
    <row r="30" spans="1:5" x14ac:dyDescent="0.3">
      <c r="A30" s="3"/>
      <c r="B30" s="3"/>
      <c r="C30" s="3"/>
      <c r="D30" s="3"/>
      <c r="E30" s="3"/>
    </row>
    <row r="31" spans="1:5" x14ac:dyDescent="0.3">
      <c r="A31" s="3"/>
      <c r="B31" s="3"/>
      <c r="C31" s="3"/>
      <c r="D31" s="3"/>
      <c r="E31" s="3"/>
    </row>
    <row r="32" spans="1:5" x14ac:dyDescent="0.3">
      <c r="A32" s="3"/>
      <c r="B32" s="3"/>
      <c r="C32" s="3"/>
      <c r="D32" s="3"/>
      <c r="E32" s="3"/>
    </row>
    <row r="33" spans="1:5" x14ac:dyDescent="0.3">
      <c r="A33" s="3"/>
      <c r="B33" s="3"/>
      <c r="C33" s="3"/>
      <c r="D33" s="3"/>
      <c r="E33" s="3"/>
    </row>
    <row r="34" spans="1:5" x14ac:dyDescent="0.3">
      <c r="A34" s="3"/>
      <c r="B34" s="3"/>
      <c r="C34" s="3"/>
      <c r="D34" s="3"/>
      <c r="E34" s="3"/>
    </row>
    <row r="35" spans="1:5" x14ac:dyDescent="0.3">
      <c r="A35" s="3"/>
      <c r="B35" s="3"/>
      <c r="C35" s="3"/>
      <c r="D35" s="3"/>
      <c r="E35" s="3"/>
    </row>
    <row r="36" spans="1:5" x14ac:dyDescent="0.3">
      <c r="A36" s="3"/>
      <c r="B36" s="3"/>
      <c r="C36" s="3"/>
      <c r="D36" s="3"/>
      <c r="E36" s="3"/>
    </row>
    <row r="37" spans="1:5" x14ac:dyDescent="0.3">
      <c r="A37" s="3"/>
      <c r="B37" s="3"/>
      <c r="C37" s="3"/>
      <c r="D37" s="3"/>
      <c r="E37" s="3"/>
    </row>
    <row r="38" spans="1:5" x14ac:dyDescent="0.3">
      <c r="A38" s="3"/>
      <c r="B38" s="3"/>
      <c r="C38" s="3"/>
      <c r="D38" s="3"/>
      <c r="E38" s="3"/>
    </row>
    <row r="39" spans="1:5" x14ac:dyDescent="0.3">
      <c r="A39" s="3"/>
      <c r="B39" s="3"/>
      <c r="C39" s="3"/>
      <c r="D39" s="3"/>
      <c r="E39" s="3"/>
    </row>
    <row r="40" spans="1:5" x14ac:dyDescent="0.3">
      <c r="A40" s="3"/>
      <c r="B40" s="3"/>
      <c r="C40" s="3"/>
      <c r="D40" s="3"/>
      <c r="E40" s="3"/>
    </row>
    <row r="41" spans="1:5" x14ac:dyDescent="0.3">
      <c r="A41" s="3"/>
      <c r="B41" s="3"/>
      <c r="C41" s="3"/>
      <c r="D41" s="3"/>
      <c r="E41" s="3"/>
    </row>
    <row r="42" spans="1:5" x14ac:dyDescent="0.3">
      <c r="A42" s="3"/>
      <c r="B42" s="3"/>
      <c r="C42" s="3"/>
      <c r="D42" s="3"/>
      <c r="E42" s="3"/>
    </row>
    <row r="43" spans="1:5" x14ac:dyDescent="0.3">
      <c r="A43" s="3"/>
      <c r="B43" s="3"/>
      <c r="C43" s="3"/>
      <c r="D43" s="3"/>
      <c r="E43" s="3"/>
    </row>
    <row r="44" spans="1:5" x14ac:dyDescent="0.3">
      <c r="A44" s="3"/>
      <c r="B44" s="3"/>
      <c r="C44" s="3"/>
      <c r="D44" s="3"/>
      <c r="E44" s="3"/>
    </row>
    <row r="45" spans="1:5" x14ac:dyDescent="0.3">
      <c r="A45" s="3"/>
      <c r="B45" s="3"/>
      <c r="C45" s="3"/>
      <c r="D45" s="3"/>
      <c r="E45" s="3"/>
    </row>
    <row r="46" spans="1:5" x14ac:dyDescent="0.3">
      <c r="A46" s="3"/>
      <c r="B46" s="3"/>
      <c r="C46" s="3"/>
      <c r="D46" s="3"/>
      <c r="E46" s="3"/>
    </row>
    <row r="47" spans="1:5" x14ac:dyDescent="0.3">
      <c r="A47" s="3"/>
      <c r="B47" s="3"/>
      <c r="C47" s="3"/>
      <c r="D47" s="3"/>
      <c r="E47" s="3"/>
    </row>
    <row r="48" spans="1:5" x14ac:dyDescent="0.3">
      <c r="A48" s="3"/>
      <c r="B48" s="3"/>
      <c r="C48" s="3"/>
      <c r="D48" s="3"/>
      <c r="E48" s="3"/>
    </row>
    <row r="49" spans="1:5" x14ac:dyDescent="0.3">
      <c r="A49" s="3"/>
      <c r="B49" s="3"/>
      <c r="C49" s="3"/>
      <c r="D49" s="3"/>
      <c r="E49" s="3"/>
    </row>
    <row r="50" spans="1:5" x14ac:dyDescent="0.3">
      <c r="A50" s="3"/>
      <c r="B50" s="3"/>
      <c r="C50" s="3"/>
      <c r="D50" s="3"/>
      <c r="E50" s="3"/>
    </row>
    <row r="51" spans="1:5" x14ac:dyDescent="0.3">
      <c r="A51" s="3"/>
      <c r="B51" s="3"/>
      <c r="C51" s="3"/>
      <c r="D51" s="3"/>
      <c r="E51" s="3"/>
    </row>
    <row r="52" spans="1:5" x14ac:dyDescent="0.3">
      <c r="A52" s="3"/>
      <c r="B52" s="3"/>
      <c r="C52" s="3"/>
      <c r="D52" s="3"/>
      <c r="E52" s="3"/>
    </row>
    <row r="53" spans="1:5" x14ac:dyDescent="0.3">
      <c r="A53" s="3"/>
      <c r="B53" s="3"/>
      <c r="C53" s="3"/>
      <c r="D53" s="3"/>
      <c r="E53" s="3"/>
    </row>
  </sheetData>
  <mergeCells count="1">
    <mergeCell ref="A1:E2"/>
  </mergeCells>
  <pageMargins left="0.75" right="0.75" top="1" bottom="1" header="0.5" footer="0.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3"/>
  <sheetViews>
    <sheetView topLeftCell="A15" workbookViewId="0">
      <selection activeCell="D20" sqref="D20"/>
    </sheetView>
  </sheetViews>
  <sheetFormatPr defaultRowHeight="14.4" x14ac:dyDescent="0.3"/>
  <cols>
    <col min="1" max="1" width="28" customWidth="1"/>
    <col min="2" max="2" width="10" customWidth="1"/>
    <col min="3" max="3" width="16" customWidth="1"/>
    <col min="4" max="4" width="14" customWidth="1"/>
    <col min="5" max="5" width="16" customWidth="1"/>
    <col min="6" max="6" width="40" customWidth="1"/>
  </cols>
  <sheetData>
    <row r="1" spans="1:6" x14ac:dyDescent="0.3">
      <c r="A1" s="23" t="s">
        <v>156</v>
      </c>
      <c r="B1" s="23"/>
      <c r="C1" s="23"/>
      <c r="D1" s="23"/>
      <c r="E1" s="23"/>
      <c r="F1" s="23"/>
    </row>
    <row r="2" spans="1:6" x14ac:dyDescent="0.3">
      <c r="A2" s="23"/>
      <c r="B2" s="23"/>
      <c r="C2" s="23"/>
      <c r="D2" s="23"/>
      <c r="E2" s="23"/>
      <c r="F2" s="23"/>
    </row>
    <row r="4" spans="1:6" ht="28.8" x14ac:dyDescent="0.3">
      <c r="A4" s="1" t="s">
        <v>84</v>
      </c>
      <c r="B4" s="1" t="s">
        <v>85</v>
      </c>
      <c r="C4" s="1" t="s">
        <v>86</v>
      </c>
      <c r="D4" s="1" t="s">
        <v>87</v>
      </c>
      <c r="E4" s="1" t="s">
        <v>88</v>
      </c>
      <c r="F4" s="1" t="s">
        <v>70</v>
      </c>
    </row>
    <row r="5" spans="1:6" x14ac:dyDescent="0.3">
      <c r="A5" s="3" t="s">
        <v>89</v>
      </c>
      <c r="B5" s="3" t="s">
        <v>90</v>
      </c>
      <c r="C5" s="3">
        <f>PARAMETROS!B18*PARAMETROS!B20*0.002</f>
        <v>39.6</v>
      </c>
      <c r="D5" s="10">
        <v>8</v>
      </c>
      <c r="E5" s="10">
        <f t="shared" ref="E5:E16" si="0">C5*D5</f>
        <v>316.8</v>
      </c>
      <c r="F5" s="3" t="s">
        <v>91</v>
      </c>
    </row>
    <row r="6" spans="1:6" x14ac:dyDescent="0.3">
      <c r="A6" s="3" t="s">
        <v>92</v>
      </c>
      <c r="B6" s="3" t="s">
        <v>90</v>
      </c>
      <c r="C6" s="3">
        <f>PARAMETROS!B18*PARAMETROS!B20*0.004</f>
        <v>79.2</v>
      </c>
      <c r="D6" s="10">
        <v>6</v>
      </c>
      <c r="E6" s="10">
        <f t="shared" si="0"/>
        <v>475.20000000000005</v>
      </c>
      <c r="F6" s="3" t="s">
        <v>93</v>
      </c>
    </row>
    <row r="7" spans="1:6" x14ac:dyDescent="0.3">
      <c r="A7" s="3" t="s">
        <v>94</v>
      </c>
      <c r="B7" s="3" t="s">
        <v>90</v>
      </c>
      <c r="C7" s="3">
        <f>PARAMETROS!B18*PARAMETROS!B20*0.0015</f>
        <v>29.7</v>
      </c>
      <c r="D7" s="10">
        <v>5</v>
      </c>
      <c r="E7" s="10">
        <f t="shared" si="0"/>
        <v>148.5</v>
      </c>
      <c r="F7" s="3" t="s">
        <v>95</v>
      </c>
    </row>
    <row r="8" spans="1:6" x14ac:dyDescent="0.3">
      <c r="A8" s="3" t="s">
        <v>96</v>
      </c>
      <c r="B8" s="3" t="s">
        <v>90</v>
      </c>
      <c r="C8" s="3">
        <f>PARAMETROS!B19*12*0.01</f>
        <v>48</v>
      </c>
      <c r="D8" s="10">
        <v>9</v>
      </c>
      <c r="E8" s="10">
        <f t="shared" si="0"/>
        <v>432</v>
      </c>
      <c r="F8" s="3" t="s">
        <v>97</v>
      </c>
    </row>
    <row r="9" spans="1:6" x14ac:dyDescent="0.3">
      <c r="A9" s="3" t="s">
        <v>98</v>
      </c>
      <c r="B9" s="3" t="s">
        <v>99</v>
      </c>
      <c r="C9" s="3">
        <f>ROUNDUP(PARAMETROS!B18/12,0)</f>
        <v>75</v>
      </c>
      <c r="D9" s="10">
        <v>8</v>
      </c>
      <c r="E9" s="10">
        <f t="shared" si="0"/>
        <v>600</v>
      </c>
      <c r="F9" s="3" t="s">
        <v>100</v>
      </c>
    </row>
    <row r="10" spans="1:6" x14ac:dyDescent="0.3">
      <c r="A10" s="3" t="s">
        <v>101</v>
      </c>
      <c r="B10" s="3" t="s">
        <v>102</v>
      </c>
      <c r="C10" s="3">
        <f>ROUNDUP(PARAMETROS!B18/25,0)</f>
        <v>36</v>
      </c>
      <c r="D10" s="10">
        <v>40</v>
      </c>
      <c r="E10" s="10">
        <f t="shared" si="0"/>
        <v>1440</v>
      </c>
      <c r="F10" s="3" t="s">
        <v>100</v>
      </c>
    </row>
    <row r="11" spans="1:6" x14ac:dyDescent="0.3">
      <c r="A11" s="3" t="s">
        <v>103</v>
      </c>
      <c r="B11" s="3" t="s">
        <v>99</v>
      </c>
      <c r="C11" s="3">
        <f>ROUNDUP(PARAMETROS!B18*PARAMETROS!B20/200,0)</f>
        <v>99</v>
      </c>
      <c r="D11" s="10">
        <v>12</v>
      </c>
      <c r="E11" s="10">
        <f t="shared" si="0"/>
        <v>1188</v>
      </c>
      <c r="F11" s="3" t="s">
        <v>104</v>
      </c>
    </row>
    <row r="12" spans="1:6" x14ac:dyDescent="0.3">
      <c r="A12" s="3" t="s">
        <v>105</v>
      </c>
      <c r="B12" s="3" t="s">
        <v>106</v>
      </c>
      <c r="C12" s="3">
        <f>ROUNDUP(PARAMETROS!B20*7*2,0)</f>
        <v>308</v>
      </c>
      <c r="D12" s="10">
        <v>1.5</v>
      </c>
      <c r="E12" s="10">
        <f t="shared" si="0"/>
        <v>462</v>
      </c>
      <c r="F12" s="3" t="s">
        <v>107</v>
      </c>
    </row>
    <row r="13" spans="1:6" x14ac:dyDescent="0.3">
      <c r="A13" s="3" t="s">
        <v>108</v>
      </c>
      <c r="B13" s="3" t="s">
        <v>109</v>
      </c>
      <c r="C13" s="3">
        <f>ROUNDUP(7/3,0)</f>
        <v>3</v>
      </c>
      <c r="D13" s="10">
        <v>18</v>
      </c>
      <c r="E13" s="10">
        <f t="shared" si="0"/>
        <v>54</v>
      </c>
      <c r="F13" s="3" t="s">
        <v>110</v>
      </c>
    </row>
    <row r="14" spans="1:6" x14ac:dyDescent="0.3">
      <c r="A14" s="3" t="s">
        <v>111</v>
      </c>
      <c r="B14" s="3" t="s">
        <v>109</v>
      </c>
      <c r="C14" s="3">
        <f>ROUNDUP(PARAMETROS!B19/20,0)</f>
        <v>20</v>
      </c>
      <c r="D14" s="10">
        <v>6</v>
      </c>
      <c r="E14" s="10">
        <f t="shared" si="0"/>
        <v>120</v>
      </c>
      <c r="F14" s="3" t="s">
        <v>112</v>
      </c>
    </row>
    <row r="15" spans="1:6" x14ac:dyDescent="0.3">
      <c r="A15" s="3" t="s">
        <v>113</v>
      </c>
      <c r="B15" s="3" t="s">
        <v>109</v>
      </c>
      <c r="C15" s="3">
        <v>2</v>
      </c>
      <c r="D15" s="10">
        <v>35</v>
      </c>
      <c r="E15" s="10">
        <f t="shared" si="0"/>
        <v>70</v>
      </c>
      <c r="F15" s="3" t="s">
        <v>114</v>
      </c>
    </row>
    <row r="16" spans="1:6" x14ac:dyDescent="0.3">
      <c r="A16" s="3" t="s">
        <v>115</v>
      </c>
      <c r="B16" s="3" t="s">
        <v>109</v>
      </c>
      <c r="C16" s="3">
        <f>ROUNDUP(PARAMETROS!B18/150,0)</f>
        <v>6</v>
      </c>
      <c r="D16" s="10">
        <v>25</v>
      </c>
      <c r="E16" s="10">
        <f t="shared" si="0"/>
        <v>150</v>
      </c>
      <c r="F16" s="3" t="s">
        <v>116</v>
      </c>
    </row>
    <row r="17" spans="1:6" x14ac:dyDescent="0.3">
      <c r="A17" s="3"/>
      <c r="B17" s="3"/>
      <c r="C17" s="3"/>
      <c r="D17" s="3"/>
      <c r="E17" s="3"/>
      <c r="F17" s="3"/>
    </row>
    <row r="18" spans="1:6" x14ac:dyDescent="0.3">
      <c r="A18" s="3"/>
      <c r="B18" s="3"/>
      <c r="C18" s="3"/>
      <c r="D18" s="3"/>
      <c r="E18" s="3"/>
      <c r="F18" s="3"/>
    </row>
    <row r="19" spans="1:6" x14ac:dyDescent="0.3">
      <c r="A19" s="3"/>
      <c r="B19" s="3"/>
      <c r="C19" s="3"/>
      <c r="D19" s="3"/>
      <c r="E19" s="3"/>
      <c r="F19" s="3"/>
    </row>
    <row r="20" spans="1:6" x14ac:dyDescent="0.3">
      <c r="A20" s="3"/>
      <c r="B20" s="3"/>
      <c r="C20" s="3"/>
      <c r="D20" s="3"/>
      <c r="E20" s="3"/>
      <c r="F20" s="3"/>
    </row>
    <row r="21" spans="1:6" x14ac:dyDescent="0.3">
      <c r="A21" s="3"/>
      <c r="B21" s="3"/>
      <c r="C21" s="3"/>
      <c r="D21" s="3"/>
      <c r="E21" s="3"/>
      <c r="F21" s="3"/>
    </row>
    <row r="22" spans="1:6" x14ac:dyDescent="0.3">
      <c r="A22" s="3"/>
      <c r="B22" s="3"/>
      <c r="C22" s="3"/>
      <c r="D22" s="3"/>
      <c r="E22" s="3"/>
      <c r="F22" s="3"/>
    </row>
    <row r="23" spans="1:6" x14ac:dyDescent="0.3">
      <c r="A23" s="3"/>
      <c r="B23" s="3"/>
      <c r="C23" s="3"/>
      <c r="D23" s="3"/>
      <c r="E23" s="3"/>
      <c r="F23" s="3"/>
    </row>
    <row r="24" spans="1:6" x14ac:dyDescent="0.3">
      <c r="A24" s="3"/>
      <c r="B24" s="3"/>
      <c r="C24" s="3"/>
      <c r="D24" s="3"/>
      <c r="E24" s="3"/>
      <c r="F24" s="3"/>
    </row>
    <row r="25" spans="1:6" x14ac:dyDescent="0.3">
      <c r="A25" s="3"/>
      <c r="B25" s="3"/>
      <c r="C25" s="3"/>
      <c r="D25" s="3"/>
      <c r="E25" s="3"/>
      <c r="F25" s="3"/>
    </row>
    <row r="26" spans="1:6" x14ac:dyDescent="0.3">
      <c r="A26" s="3"/>
      <c r="B26" s="3"/>
      <c r="C26" s="3"/>
      <c r="D26" s="3"/>
      <c r="E26" s="3"/>
      <c r="F26" s="3"/>
    </row>
    <row r="27" spans="1:6" x14ac:dyDescent="0.3">
      <c r="A27" s="3"/>
      <c r="B27" s="3"/>
      <c r="C27" s="3"/>
      <c r="D27" s="3"/>
      <c r="E27" s="3"/>
      <c r="F27" s="3"/>
    </row>
    <row r="28" spans="1:6" x14ac:dyDescent="0.3">
      <c r="A28" s="3"/>
      <c r="B28" s="3"/>
      <c r="C28" s="3"/>
      <c r="D28" s="3"/>
      <c r="E28" s="3"/>
      <c r="F28" s="3"/>
    </row>
    <row r="29" spans="1:6" x14ac:dyDescent="0.3">
      <c r="A29" s="3"/>
      <c r="B29" s="3"/>
      <c r="C29" s="3"/>
      <c r="D29" s="3"/>
      <c r="E29" s="3"/>
      <c r="F29" s="3"/>
    </row>
    <row r="30" spans="1:6" x14ac:dyDescent="0.3">
      <c r="A30" s="3"/>
      <c r="B30" s="3"/>
      <c r="C30" s="3"/>
      <c r="D30" s="3"/>
      <c r="E30" s="3"/>
      <c r="F30" s="3"/>
    </row>
    <row r="31" spans="1:6" x14ac:dyDescent="0.3">
      <c r="A31" s="3"/>
      <c r="B31" s="3"/>
      <c r="C31" s="3"/>
      <c r="D31" s="3"/>
      <c r="E31" s="3"/>
      <c r="F31" s="3"/>
    </row>
    <row r="32" spans="1:6" x14ac:dyDescent="0.3">
      <c r="A32" s="3"/>
      <c r="B32" s="3"/>
      <c r="C32" s="3"/>
      <c r="D32" s="3"/>
      <c r="E32" s="3"/>
      <c r="F32" s="3"/>
    </row>
    <row r="33" spans="1:6" x14ac:dyDescent="0.3">
      <c r="A33" s="3"/>
      <c r="B33" s="3"/>
      <c r="C33" s="3"/>
      <c r="D33" s="3"/>
      <c r="E33" s="3"/>
      <c r="F33" s="3"/>
    </row>
    <row r="34" spans="1:6" x14ac:dyDescent="0.3">
      <c r="A34" s="3"/>
      <c r="B34" s="3"/>
      <c r="C34" s="3"/>
      <c r="D34" s="3"/>
      <c r="E34" s="3"/>
      <c r="F34" s="3"/>
    </row>
    <row r="35" spans="1:6" x14ac:dyDescent="0.3">
      <c r="A35" s="3"/>
      <c r="B35" s="3"/>
      <c r="C35" s="3"/>
      <c r="D35" s="3"/>
      <c r="E35" s="3"/>
      <c r="F35" s="3"/>
    </row>
    <row r="36" spans="1:6" x14ac:dyDescent="0.3">
      <c r="A36" s="3"/>
      <c r="B36" s="3"/>
      <c r="C36" s="3"/>
      <c r="D36" s="3"/>
      <c r="E36" s="3"/>
      <c r="F36" s="3"/>
    </row>
    <row r="37" spans="1:6" x14ac:dyDescent="0.3">
      <c r="A37" s="3"/>
      <c r="B37" s="3"/>
      <c r="C37" s="3"/>
      <c r="D37" s="3"/>
      <c r="E37" s="3"/>
      <c r="F37" s="3"/>
    </row>
    <row r="38" spans="1:6" x14ac:dyDescent="0.3">
      <c r="A38" s="3"/>
      <c r="B38" s="3"/>
      <c r="C38" s="3"/>
      <c r="D38" s="3"/>
      <c r="E38" s="3"/>
      <c r="F38" s="3"/>
    </row>
    <row r="39" spans="1:6" x14ac:dyDescent="0.3">
      <c r="A39" s="3"/>
      <c r="B39" s="3"/>
      <c r="C39" s="3"/>
      <c r="D39" s="3"/>
      <c r="E39" s="3"/>
      <c r="F39" s="3"/>
    </row>
    <row r="40" spans="1:6" x14ac:dyDescent="0.3">
      <c r="A40" s="3"/>
      <c r="B40" s="3"/>
      <c r="C40" s="3"/>
      <c r="D40" s="3"/>
      <c r="E40" s="3"/>
      <c r="F40" s="3"/>
    </row>
    <row r="41" spans="1:6" x14ac:dyDescent="0.3">
      <c r="A41" s="3"/>
      <c r="B41" s="3"/>
      <c r="C41" s="3"/>
      <c r="D41" s="3"/>
      <c r="E41" s="3"/>
      <c r="F41" s="3"/>
    </row>
    <row r="42" spans="1:6" x14ac:dyDescent="0.3">
      <c r="A42" s="3"/>
      <c r="B42" s="3"/>
      <c r="C42" s="3"/>
      <c r="D42" s="3"/>
      <c r="E42" s="3"/>
      <c r="F42" s="3"/>
    </row>
    <row r="43" spans="1:6" x14ac:dyDescent="0.3">
      <c r="A43" s="3"/>
      <c r="B43" s="3"/>
      <c r="C43" s="3"/>
      <c r="D43" s="3"/>
      <c r="E43" s="3"/>
      <c r="F43" s="3"/>
    </row>
    <row r="44" spans="1:6" x14ac:dyDescent="0.3">
      <c r="A44" s="3"/>
      <c r="B44" s="3"/>
      <c r="C44" s="3"/>
      <c r="D44" s="3"/>
      <c r="E44" s="3"/>
      <c r="F44" s="3"/>
    </row>
    <row r="45" spans="1:6" x14ac:dyDescent="0.3">
      <c r="A45" s="3"/>
      <c r="B45" s="3"/>
      <c r="C45" s="3"/>
      <c r="D45" s="3"/>
      <c r="E45" s="3"/>
      <c r="F45" s="3"/>
    </row>
    <row r="46" spans="1:6" x14ac:dyDescent="0.3">
      <c r="A46" s="3"/>
      <c r="B46" s="3"/>
      <c r="C46" s="3"/>
      <c r="D46" s="3"/>
      <c r="E46" s="3"/>
      <c r="F46" s="3"/>
    </row>
    <row r="47" spans="1:6" x14ac:dyDescent="0.3">
      <c r="A47" s="3"/>
      <c r="B47" s="3"/>
      <c r="C47" s="3"/>
      <c r="D47" s="3"/>
      <c r="E47" s="3"/>
      <c r="F47" s="3"/>
    </row>
    <row r="48" spans="1:6" x14ac:dyDescent="0.3">
      <c r="A48" s="3"/>
      <c r="B48" s="3"/>
      <c r="C48" s="3"/>
      <c r="D48" s="3"/>
      <c r="E48" s="3"/>
      <c r="F48" s="3"/>
    </row>
    <row r="49" spans="1:6" x14ac:dyDescent="0.3">
      <c r="A49" s="3"/>
      <c r="B49" s="3"/>
      <c r="C49" s="3"/>
      <c r="D49" s="3"/>
      <c r="E49" s="3"/>
      <c r="F49" s="3"/>
    </row>
    <row r="50" spans="1:6" x14ac:dyDescent="0.3">
      <c r="A50" s="3"/>
      <c r="B50" s="3"/>
      <c r="C50" s="3"/>
      <c r="D50" s="3"/>
      <c r="E50" s="3"/>
      <c r="F50" s="3"/>
    </row>
    <row r="51" spans="1:6" x14ac:dyDescent="0.3">
      <c r="A51" s="3"/>
      <c r="B51" s="3"/>
      <c r="C51" s="3"/>
      <c r="D51" s="3"/>
      <c r="E51" s="3"/>
      <c r="F51" s="3"/>
    </row>
    <row r="52" spans="1:6" x14ac:dyDescent="0.3">
      <c r="A52" s="3"/>
      <c r="B52" s="3"/>
      <c r="C52" s="3"/>
      <c r="D52" s="3"/>
      <c r="E52" s="3"/>
      <c r="F52" s="3"/>
    </row>
    <row r="53" spans="1:6" x14ac:dyDescent="0.3">
      <c r="A53" s="3"/>
      <c r="B53" s="3"/>
      <c r="C53" s="3"/>
      <c r="D53" s="3"/>
      <c r="E53" s="3"/>
      <c r="F53" s="3"/>
    </row>
    <row r="54" spans="1:6" x14ac:dyDescent="0.3">
      <c r="A54" s="3"/>
      <c r="B54" s="3"/>
      <c r="C54" s="3"/>
      <c r="D54" s="3"/>
      <c r="E54" s="3"/>
      <c r="F54" s="3"/>
    </row>
    <row r="55" spans="1:6" x14ac:dyDescent="0.3">
      <c r="A55" s="3"/>
      <c r="B55" s="3"/>
      <c r="C55" s="3"/>
      <c r="D55" s="3"/>
      <c r="E55" s="3"/>
      <c r="F55" s="3"/>
    </row>
    <row r="56" spans="1:6" x14ac:dyDescent="0.3">
      <c r="A56" s="3"/>
      <c r="B56" s="3"/>
      <c r="C56" s="3"/>
      <c r="D56" s="3"/>
      <c r="E56" s="3"/>
      <c r="F56" s="3"/>
    </row>
    <row r="57" spans="1:6" x14ac:dyDescent="0.3">
      <c r="A57" s="3"/>
      <c r="B57" s="3"/>
      <c r="C57" s="3"/>
      <c r="D57" s="3"/>
      <c r="E57" s="3"/>
      <c r="F57" s="3"/>
    </row>
    <row r="58" spans="1:6" x14ac:dyDescent="0.3">
      <c r="A58" s="3"/>
      <c r="B58" s="3"/>
      <c r="C58" s="3"/>
      <c r="D58" s="3"/>
      <c r="E58" s="3"/>
      <c r="F58" s="3"/>
    </row>
    <row r="59" spans="1:6" x14ac:dyDescent="0.3">
      <c r="A59" s="3"/>
      <c r="B59" s="3"/>
      <c r="C59" s="3"/>
      <c r="D59" s="3"/>
      <c r="E59" s="3"/>
      <c r="F59" s="3"/>
    </row>
    <row r="60" spans="1:6" x14ac:dyDescent="0.3">
      <c r="A60" s="3"/>
      <c r="B60" s="3"/>
      <c r="C60" s="3"/>
      <c r="D60" s="3"/>
      <c r="E60" s="3"/>
      <c r="F60" s="3"/>
    </row>
    <row r="61" spans="1:6" x14ac:dyDescent="0.3">
      <c r="A61" s="3"/>
      <c r="B61" s="3"/>
      <c r="C61" s="3"/>
      <c r="D61" s="3"/>
      <c r="E61" s="3"/>
      <c r="F61" s="3"/>
    </row>
    <row r="62" spans="1:6" x14ac:dyDescent="0.3">
      <c r="A62" s="3"/>
      <c r="B62" s="3"/>
      <c r="C62" s="3"/>
      <c r="D62" s="3"/>
      <c r="E62" s="3"/>
      <c r="F62" s="3"/>
    </row>
    <row r="63" spans="1:6" x14ac:dyDescent="0.3">
      <c r="A63" s="3"/>
      <c r="B63" s="3"/>
      <c r="C63" s="3"/>
      <c r="D63" s="3"/>
      <c r="E63" s="3"/>
      <c r="F63" s="3"/>
    </row>
    <row r="64" spans="1:6" x14ac:dyDescent="0.3">
      <c r="A64" s="3"/>
      <c r="B64" s="3"/>
      <c r="C64" s="3"/>
      <c r="D64" s="3"/>
      <c r="E64" s="3"/>
      <c r="F64" s="3"/>
    </row>
    <row r="65" spans="1:6" x14ac:dyDescent="0.3">
      <c r="A65" s="3"/>
      <c r="B65" s="3"/>
      <c r="C65" s="3"/>
      <c r="D65" s="3"/>
      <c r="E65" s="3"/>
      <c r="F65" s="3"/>
    </row>
    <row r="66" spans="1:6" x14ac:dyDescent="0.3">
      <c r="A66" s="3"/>
      <c r="B66" s="3"/>
      <c r="C66" s="3"/>
      <c r="D66" s="3"/>
      <c r="E66" s="3"/>
      <c r="F66" s="3"/>
    </row>
    <row r="67" spans="1:6" x14ac:dyDescent="0.3">
      <c r="A67" s="3"/>
      <c r="B67" s="3"/>
      <c r="C67" s="3"/>
      <c r="D67" s="3"/>
      <c r="E67" s="3"/>
      <c r="F67" s="3"/>
    </row>
    <row r="68" spans="1:6" x14ac:dyDescent="0.3">
      <c r="A68" s="3"/>
      <c r="B68" s="3"/>
      <c r="C68" s="3"/>
      <c r="D68" s="3"/>
      <c r="E68" s="3"/>
      <c r="F68" s="3"/>
    </row>
    <row r="69" spans="1:6" x14ac:dyDescent="0.3">
      <c r="A69" s="3"/>
      <c r="B69" s="3"/>
      <c r="C69" s="3"/>
      <c r="D69" s="3"/>
      <c r="E69" s="3"/>
      <c r="F69" s="3"/>
    </row>
    <row r="70" spans="1:6" x14ac:dyDescent="0.3">
      <c r="A70" s="3"/>
      <c r="B70" s="3"/>
      <c r="C70" s="3"/>
      <c r="D70" s="3"/>
      <c r="E70" s="3"/>
      <c r="F70" s="3"/>
    </row>
    <row r="71" spans="1:6" x14ac:dyDescent="0.3">
      <c r="A71" s="3"/>
      <c r="B71" s="3"/>
      <c r="C71" s="3"/>
      <c r="D71" s="3"/>
      <c r="E71" s="3"/>
      <c r="F71" s="3"/>
    </row>
    <row r="72" spans="1:6" x14ac:dyDescent="0.3">
      <c r="A72" s="3"/>
      <c r="B72" s="3"/>
      <c r="C72" s="3"/>
      <c r="D72" s="3"/>
      <c r="E72" s="3"/>
      <c r="F72" s="3"/>
    </row>
    <row r="73" spans="1:6" x14ac:dyDescent="0.3">
      <c r="A73" s="3"/>
      <c r="B73" s="3"/>
      <c r="C73" s="3"/>
      <c r="D73" s="3"/>
      <c r="E73" s="3"/>
      <c r="F73" s="3"/>
    </row>
    <row r="74" spans="1:6" x14ac:dyDescent="0.3">
      <c r="A74" s="3"/>
      <c r="B74" s="3"/>
      <c r="C74" s="3"/>
      <c r="D74" s="3"/>
      <c r="E74" s="3"/>
      <c r="F74" s="3"/>
    </row>
    <row r="75" spans="1:6" x14ac:dyDescent="0.3">
      <c r="A75" s="3"/>
      <c r="B75" s="3"/>
      <c r="C75" s="3"/>
      <c r="D75" s="3"/>
      <c r="E75" s="3"/>
      <c r="F75" s="3"/>
    </row>
    <row r="76" spans="1:6" x14ac:dyDescent="0.3">
      <c r="A76" s="3"/>
      <c r="B76" s="3"/>
      <c r="C76" s="3"/>
      <c r="D76" s="3"/>
      <c r="E76" s="3"/>
      <c r="F76" s="3"/>
    </row>
    <row r="77" spans="1:6" x14ac:dyDescent="0.3">
      <c r="A77" s="3"/>
      <c r="B77" s="3"/>
      <c r="C77" s="3"/>
      <c r="D77" s="3"/>
      <c r="E77" s="3"/>
      <c r="F77" s="3"/>
    </row>
    <row r="78" spans="1:6" x14ac:dyDescent="0.3">
      <c r="A78" s="3"/>
      <c r="B78" s="3"/>
      <c r="C78" s="3"/>
      <c r="D78" s="3"/>
      <c r="E78" s="3"/>
      <c r="F78" s="3"/>
    </row>
    <row r="79" spans="1:6" x14ac:dyDescent="0.3">
      <c r="A79" s="3"/>
      <c r="B79" s="3"/>
      <c r="C79" s="3"/>
      <c r="D79" s="3"/>
      <c r="E79" s="3"/>
      <c r="F79" s="3"/>
    </row>
    <row r="80" spans="1:6" x14ac:dyDescent="0.3">
      <c r="A80" s="3"/>
      <c r="B80" s="3"/>
      <c r="C80" s="3"/>
      <c r="D80" s="3"/>
      <c r="E80" s="3"/>
      <c r="F80" s="3"/>
    </row>
    <row r="81" spans="1:6" x14ac:dyDescent="0.3">
      <c r="A81" s="3"/>
      <c r="B81" s="3"/>
      <c r="C81" s="3"/>
      <c r="D81" s="3"/>
      <c r="E81" s="3"/>
      <c r="F81" s="3"/>
    </row>
    <row r="82" spans="1:6" x14ac:dyDescent="0.3">
      <c r="A82" s="3"/>
      <c r="B82" s="3"/>
      <c r="C82" s="3"/>
      <c r="D82" s="3"/>
      <c r="E82" s="3"/>
      <c r="F82" s="3"/>
    </row>
    <row r="83" spans="1:6" x14ac:dyDescent="0.3">
      <c r="A83" s="3"/>
      <c r="B83" s="3"/>
      <c r="C83" s="3"/>
      <c r="D83" s="3"/>
      <c r="E83" s="3"/>
      <c r="F83" s="3"/>
    </row>
    <row r="84" spans="1:6" x14ac:dyDescent="0.3">
      <c r="A84" s="3"/>
      <c r="B84" s="3"/>
      <c r="C84" s="3"/>
      <c r="D84" s="3"/>
      <c r="E84" s="3"/>
      <c r="F84" s="3"/>
    </row>
    <row r="85" spans="1:6" x14ac:dyDescent="0.3">
      <c r="A85" s="3"/>
      <c r="B85" s="3"/>
      <c r="C85" s="3"/>
      <c r="D85" s="3"/>
      <c r="E85" s="3"/>
      <c r="F85" s="3"/>
    </row>
    <row r="86" spans="1:6" x14ac:dyDescent="0.3">
      <c r="A86" s="3"/>
      <c r="B86" s="3"/>
      <c r="C86" s="3"/>
      <c r="D86" s="3"/>
      <c r="E86" s="3"/>
      <c r="F86" s="3"/>
    </row>
    <row r="87" spans="1:6" x14ac:dyDescent="0.3">
      <c r="A87" s="3"/>
      <c r="B87" s="3"/>
      <c r="C87" s="3"/>
      <c r="D87" s="3"/>
      <c r="E87" s="3"/>
      <c r="F87" s="3"/>
    </row>
    <row r="88" spans="1:6" x14ac:dyDescent="0.3">
      <c r="A88" s="3"/>
      <c r="B88" s="3"/>
      <c r="C88" s="3"/>
      <c r="D88" s="3"/>
      <c r="E88" s="3"/>
      <c r="F88" s="3"/>
    </row>
    <row r="89" spans="1:6" x14ac:dyDescent="0.3">
      <c r="A89" s="3"/>
      <c r="B89" s="3"/>
      <c r="C89" s="3"/>
      <c r="D89" s="3"/>
      <c r="E89" s="3"/>
      <c r="F89" s="3"/>
    </row>
    <row r="90" spans="1:6" x14ac:dyDescent="0.3">
      <c r="A90" s="3"/>
      <c r="B90" s="3"/>
      <c r="C90" s="3"/>
      <c r="D90" s="3"/>
      <c r="E90" s="3"/>
      <c r="F90" s="3"/>
    </row>
    <row r="91" spans="1:6" x14ac:dyDescent="0.3">
      <c r="A91" s="3"/>
      <c r="B91" s="3"/>
      <c r="C91" s="3"/>
      <c r="D91" s="3"/>
      <c r="E91" s="3"/>
      <c r="F91" s="3"/>
    </row>
    <row r="92" spans="1:6" x14ac:dyDescent="0.3">
      <c r="A92" s="3"/>
      <c r="B92" s="3"/>
      <c r="C92" s="3"/>
      <c r="D92" s="3"/>
      <c r="E92" s="3"/>
      <c r="F92" s="3"/>
    </row>
    <row r="93" spans="1:6" x14ac:dyDescent="0.3">
      <c r="A93" s="3"/>
      <c r="B93" s="3"/>
      <c r="C93" s="3"/>
      <c r="D93" s="3"/>
      <c r="E93" s="3"/>
      <c r="F93" s="3"/>
    </row>
    <row r="94" spans="1:6" x14ac:dyDescent="0.3">
      <c r="A94" s="3"/>
      <c r="B94" s="3"/>
      <c r="C94" s="3"/>
      <c r="D94" s="3"/>
      <c r="E94" s="3"/>
      <c r="F94" s="3"/>
    </row>
    <row r="95" spans="1:6" x14ac:dyDescent="0.3">
      <c r="A95" s="3"/>
      <c r="B95" s="3"/>
      <c r="C95" s="3"/>
      <c r="D95" s="3"/>
      <c r="E95" s="3"/>
      <c r="F95" s="3"/>
    </row>
    <row r="96" spans="1:6" x14ac:dyDescent="0.3">
      <c r="A96" s="3"/>
      <c r="B96" s="3"/>
      <c r="C96" s="3"/>
      <c r="D96" s="3"/>
      <c r="E96" s="3"/>
      <c r="F96" s="3"/>
    </row>
    <row r="97" spans="1:6" x14ac:dyDescent="0.3">
      <c r="A97" s="3"/>
      <c r="B97" s="3"/>
      <c r="C97" s="3"/>
      <c r="D97" s="3"/>
      <c r="E97" s="3"/>
      <c r="F97" s="3"/>
    </row>
    <row r="98" spans="1:6" x14ac:dyDescent="0.3">
      <c r="A98" s="3"/>
      <c r="B98" s="3"/>
      <c r="C98" s="3"/>
      <c r="D98" s="3"/>
      <c r="E98" s="3"/>
      <c r="F98" s="3"/>
    </row>
    <row r="99" spans="1:6" x14ac:dyDescent="0.3">
      <c r="A99" s="3"/>
      <c r="B99" s="3"/>
      <c r="C99" s="3"/>
      <c r="D99" s="3"/>
      <c r="E99" s="3"/>
      <c r="F99" s="3"/>
    </row>
    <row r="100" spans="1:6" x14ac:dyDescent="0.3">
      <c r="A100" s="3"/>
      <c r="B100" s="3"/>
      <c r="C100" s="3"/>
      <c r="D100" s="3"/>
      <c r="E100" s="3"/>
      <c r="F100" s="3"/>
    </row>
    <row r="101" spans="1:6" x14ac:dyDescent="0.3">
      <c r="A101" s="3"/>
      <c r="B101" s="3"/>
      <c r="C101" s="3"/>
      <c r="D101" s="3"/>
      <c r="E101" s="3"/>
      <c r="F101" s="3"/>
    </row>
    <row r="102" spans="1:6" x14ac:dyDescent="0.3">
      <c r="A102" s="3"/>
      <c r="B102" s="3"/>
      <c r="C102" s="3"/>
      <c r="D102" s="3"/>
      <c r="E102" s="3"/>
      <c r="F102" s="3"/>
    </row>
    <row r="103" spans="1:6" x14ac:dyDescent="0.3">
      <c r="A103" s="3"/>
      <c r="B103" s="3"/>
      <c r="C103" s="3"/>
      <c r="D103" s="3"/>
      <c r="E103" s="3"/>
      <c r="F103" s="3"/>
    </row>
    <row r="104" spans="1:6" x14ac:dyDescent="0.3">
      <c r="A104" s="3"/>
      <c r="B104" s="3"/>
      <c r="C104" s="3"/>
      <c r="D104" s="3"/>
      <c r="E104" s="3"/>
      <c r="F104" s="3"/>
    </row>
    <row r="105" spans="1:6" x14ac:dyDescent="0.3">
      <c r="A105" s="3"/>
      <c r="B105" s="3"/>
      <c r="C105" s="3"/>
      <c r="D105" s="3"/>
      <c r="E105" s="3"/>
      <c r="F105" s="3"/>
    </row>
    <row r="106" spans="1:6" x14ac:dyDescent="0.3">
      <c r="A106" s="3"/>
      <c r="B106" s="3"/>
      <c r="C106" s="3"/>
      <c r="D106" s="3"/>
      <c r="E106" s="3"/>
      <c r="F106" s="3"/>
    </row>
    <row r="107" spans="1:6" x14ac:dyDescent="0.3">
      <c r="A107" s="3"/>
      <c r="B107" s="3"/>
      <c r="C107" s="3"/>
      <c r="D107" s="3"/>
      <c r="E107" s="3"/>
      <c r="F107" s="3"/>
    </row>
    <row r="108" spans="1:6" x14ac:dyDescent="0.3">
      <c r="A108" s="3"/>
      <c r="B108" s="3"/>
      <c r="C108" s="3"/>
      <c r="D108" s="3"/>
      <c r="E108" s="3"/>
      <c r="F108" s="3"/>
    </row>
    <row r="109" spans="1:6" x14ac:dyDescent="0.3">
      <c r="A109" s="3"/>
      <c r="B109" s="3"/>
      <c r="C109" s="3"/>
      <c r="D109" s="3"/>
      <c r="E109" s="3"/>
      <c r="F109" s="3"/>
    </row>
    <row r="110" spans="1:6" x14ac:dyDescent="0.3">
      <c r="A110" s="3"/>
      <c r="B110" s="3"/>
      <c r="C110" s="3"/>
      <c r="D110" s="3"/>
      <c r="E110" s="3"/>
      <c r="F110" s="3"/>
    </row>
    <row r="111" spans="1:6" x14ac:dyDescent="0.3">
      <c r="A111" s="3"/>
      <c r="B111" s="3"/>
      <c r="C111" s="3"/>
      <c r="D111" s="3"/>
      <c r="E111" s="3"/>
      <c r="F111" s="3"/>
    </row>
    <row r="112" spans="1:6" x14ac:dyDescent="0.3">
      <c r="A112" s="3"/>
      <c r="B112" s="3"/>
      <c r="C112" s="3"/>
      <c r="D112" s="3"/>
      <c r="E112" s="3"/>
      <c r="F112" s="3"/>
    </row>
    <row r="113" spans="1:6" x14ac:dyDescent="0.3">
      <c r="A113" s="3"/>
      <c r="B113" s="3"/>
      <c r="C113" s="3"/>
      <c r="D113" s="3"/>
      <c r="E113" s="3"/>
      <c r="F113" s="3"/>
    </row>
    <row r="114" spans="1:6" x14ac:dyDescent="0.3">
      <c r="A114" s="3"/>
      <c r="B114" s="3"/>
      <c r="C114" s="3"/>
      <c r="D114" s="3"/>
      <c r="E114" s="3"/>
      <c r="F114" s="3"/>
    </row>
    <row r="115" spans="1:6" x14ac:dyDescent="0.3">
      <c r="A115" s="3"/>
      <c r="B115" s="3"/>
      <c r="C115" s="3"/>
      <c r="D115" s="3"/>
      <c r="E115" s="3"/>
      <c r="F115" s="3"/>
    </row>
    <row r="116" spans="1:6" x14ac:dyDescent="0.3">
      <c r="A116" s="3"/>
      <c r="B116" s="3"/>
      <c r="C116" s="3"/>
      <c r="D116" s="3"/>
      <c r="E116" s="3"/>
      <c r="F116" s="3"/>
    </row>
    <row r="117" spans="1:6" x14ac:dyDescent="0.3">
      <c r="A117" s="3"/>
      <c r="B117" s="3"/>
      <c r="C117" s="3"/>
      <c r="D117" s="3"/>
      <c r="E117" s="3"/>
      <c r="F117" s="3"/>
    </row>
    <row r="118" spans="1:6" x14ac:dyDescent="0.3">
      <c r="A118" s="3"/>
      <c r="B118" s="3"/>
      <c r="C118" s="3"/>
      <c r="D118" s="3"/>
      <c r="E118" s="3"/>
      <c r="F118" s="3"/>
    </row>
    <row r="119" spans="1:6" x14ac:dyDescent="0.3">
      <c r="A119" s="3"/>
      <c r="B119" s="3"/>
      <c r="C119" s="3"/>
      <c r="D119" s="3"/>
      <c r="E119" s="3"/>
      <c r="F119" s="3"/>
    </row>
    <row r="120" spans="1:6" x14ac:dyDescent="0.3">
      <c r="A120" s="3"/>
      <c r="B120" s="3"/>
      <c r="C120" s="3"/>
      <c r="D120" s="3"/>
      <c r="E120" s="3"/>
      <c r="F120" s="3"/>
    </row>
    <row r="121" spans="1:6" x14ac:dyDescent="0.3">
      <c r="A121" s="3"/>
      <c r="B121" s="3"/>
      <c r="C121" s="3"/>
      <c r="D121" s="3"/>
      <c r="E121" s="3"/>
      <c r="F121" s="3"/>
    </row>
    <row r="122" spans="1:6" x14ac:dyDescent="0.3">
      <c r="A122" s="3"/>
      <c r="B122" s="3"/>
      <c r="C122" s="3"/>
      <c r="D122" s="3"/>
      <c r="E122" s="3"/>
      <c r="F122" s="3"/>
    </row>
    <row r="123" spans="1:6" x14ac:dyDescent="0.3">
      <c r="A123" s="3"/>
      <c r="B123" s="3"/>
      <c r="C123" s="3"/>
      <c r="D123" s="3"/>
      <c r="E123" s="3"/>
      <c r="F123" s="3"/>
    </row>
    <row r="124" spans="1:6" x14ac:dyDescent="0.3">
      <c r="A124" s="3"/>
      <c r="B124" s="3"/>
      <c r="C124" s="3"/>
      <c r="D124" s="3"/>
      <c r="E124" s="3"/>
      <c r="F124" s="3"/>
    </row>
    <row r="125" spans="1:6" x14ac:dyDescent="0.3">
      <c r="A125" s="3"/>
      <c r="B125" s="3"/>
      <c r="C125" s="3"/>
      <c r="D125" s="3"/>
      <c r="E125" s="3"/>
      <c r="F125" s="3"/>
    </row>
    <row r="126" spans="1:6" x14ac:dyDescent="0.3">
      <c r="A126" s="3"/>
      <c r="B126" s="3"/>
      <c r="C126" s="3"/>
      <c r="D126" s="3"/>
      <c r="E126" s="3"/>
      <c r="F126" s="3"/>
    </row>
    <row r="127" spans="1:6" x14ac:dyDescent="0.3">
      <c r="A127" s="3"/>
      <c r="B127" s="3"/>
      <c r="C127" s="3"/>
      <c r="D127" s="3"/>
      <c r="E127" s="3"/>
      <c r="F127" s="3"/>
    </row>
    <row r="128" spans="1:6" x14ac:dyDescent="0.3">
      <c r="A128" s="3"/>
      <c r="B128" s="3"/>
      <c r="C128" s="3"/>
      <c r="D128" s="3"/>
      <c r="E128" s="3"/>
      <c r="F128" s="3"/>
    </row>
    <row r="129" spans="1:6" x14ac:dyDescent="0.3">
      <c r="A129" s="3"/>
      <c r="B129" s="3"/>
      <c r="C129" s="3"/>
      <c r="D129" s="3"/>
      <c r="E129" s="3"/>
      <c r="F129" s="3"/>
    </row>
    <row r="130" spans="1:6" x14ac:dyDescent="0.3">
      <c r="A130" s="3"/>
      <c r="B130" s="3"/>
      <c r="C130" s="3"/>
      <c r="D130" s="3"/>
      <c r="E130" s="3"/>
      <c r="F130" s="3"/>
    </row>
    <row r="131" spans="1:6" x14ac:dyDescent="0.3">
      <c r="A131" s="3"/>
      <c r="B131" s="3"/>
      <c r="C131" s="3"/>
      <c r="D131" s="3"/>
      <c r="E131" s="3"/>
      <c r="F131" s="3"/>
    </row>
    <row r="132" spans="1:6" x14ac:dyDescent="0.3">
      <c r="A132" s="3"/>
      <c r="B132" s="3"/>
      <c r="C132" s="3"/>
      <c r="D132" s="3"/>
      <c r="E132" s="3"/>
      <c r="F132" s="3"/>
    </row>
    <row r="133" spans="1:6" x14ac:dyDescent="0.3">
      <c r="A133" s="3"/>
      <c r="B133" s="3"/>
      <c r="C133" s="3"/>
      <c r="D133" s="3"/>
      <c r="E133" s="3"/>
      <c r="F133" s="3"/>
    </row>
    <row r="134" spans="1:6" x14ac:dyDescent="0.3">
      <c r="A134" s="3"/>
      <c r="B134" s="3"/>
      <c r="C134" s="3"/>
      <c r="D134" s="3"/>
      <c r="E134" s="3"/>
      <c r="F134" s="3"/>
    </row>
    <row r="135" spans="1:6" x14ac:dyDescent="0.3">
      <c r="A135" s="3"/>
      <c r="B135" s="3"/>
      <c r="C135" s="3"/>
      <c r="D135" s="3"/>
      <c r="E135" s="3"/>
      <c r="F135" s="3"/>
    </row>
    <row r="136" spans="1:6" x14ac:dyDescent="0.3">
      <c r="A136" s="3"/>
      <c r="B136" s="3"/>
      <c r="C136" s="3"/>
      <c r="D136" s="3"/>
      <c r="E136" s="3"/>
      <c r="F136" s="3"/>
    </row>
    <row r="137" spans="1:6" x14ac:dyDescent="0.3">
      <c r="A137" s="3"/>
      <c r="B137" s="3"/>
      <c r="C137" s="3"/>
      <c r="D137" s="3"/>
      <c r="E137" s="3"/>
      <c r="F137" s="3"/>
    </row>
    <row r="138" spans="1:6" x14ac:dyDescent="0.3">
      <c r="A138" s="3"/>
      <c r="B138" s="3"/>
      <c r="C138" s="3"/>
      <c r="D138" s="3"/>
      <c r="E138" s="3"/>
      <c r="F138" s="3"/>
    </row>
    <row r="139" spans="1:6" x14ac:dyDescent="0.3">
      <c r="A139" s="3"/>
      <c r="B139" s="3"/>
      <c r="C139" s="3"/>
      <c r="D139" s="3"/>
      <c r="E139" s="3"/>
      <c r="F139" s="3"/>
    </row>
    <row r="140" spans="1:6" x14ac:dyDescent="0.3">
      <c r="A140" s="3"/>
      <c r="B140" s="3"/>
      <c r="C140" s="3"/>
      <c r="D140" s="3"/>
      <c r="E140" s="3"/>
      <c r="F140" s="3"/>
    </row>
    <row r="141" spans="1:6" x14ac:dyDescent="0.3">
      <c r="A141" s="3"/>
      <c r="B141" s="3"/>
      <c r="C141" s="3"/>
      <c r="D141" s="3"/>
      <c r="E141" s="3"/>
      <c r="F141" s="3"/>
    </row>
    <row r="142" spans="1:6" x14ac:dyDescent="0.3">
      <c r="A142" s="3"/>
      <c r="B142" s="3"/>
      <c r="C142" s="3"/>
      <c r="D142" s="3"/>
      <c r="E142" s="3"/>
      <c r="F142" s="3"/>
    </row>
    <row r="143" spans="1:6" x14ac:dyDescent="0.3">
      <c r="A143" s="3"/>
      <c r="B143" s="3"/>
      <c r="C143" s="3"/>
      <c r="D143" s="3"/>
      <c r="E143" s="3"/>
      <c r="F143" s="3"/>
    </row>
    <row r="144" spans="1:6" x14ac:dyDescent="0.3">
      <c r="A144" s="3"/>
      <c r="B144" s="3"/>
      <c r="C144" s="3"/>
      <c r="D144" s="3"/>
      <c r="E144" s="3"/>
      <c r="F144" s="3"/>
    </row>
    <row r="145" spans="1:6" x14ac:dyDescent="0.3">
      <c r="A145" s="3"/>
      <c r="B145" s="3"/>
      <c r="C145" s="3"/>
      <c r="D145" s="3"/>
      <c r="E145" s="3"/>
      <c r="F145" s="3"/>
    </row>
    <row r="146" spans="1:6" x14ac:dyDescent="0.3">
      <c r="A146" s="3"/>
      <c r="B146" s="3"/>
      <c r="C146" s="3"/>
      <c r="D146" s="3"/>
      <c r="E146" s="3"/>
      <c r="F146" s="3"/>
    </row>
    <row r="147" spans="1:6" x14ac:dyDescent="0.3">
      <c r="A147" s="3"/>
      <c r="B147" s="3"/>
      <c r="C147" s="3"/>
      <c r="D147" s="3"/>
      <c r="E147" s="3"/>
      <c r="F147" s="3"/>
    </row>
    <row r="148" spans="1:6" x14ac:dyDescent="0.3">
      <c r="A148" s="3"/>
      <c r="B148" s="3"/>
      <c r="C148" s="3"/>
      <c r="D148" s="3"/>
      <c r="E148" s="3"/>
      <c r="F148" s="3"/>
    </row>
    <row r="149" spans="1:6" x14ac:dyDescent="0.3">
      <c r="A149" s="3"/>
      <c r="B149" s="3"/>
      <c r="C149" s="3"/>
      <c r="D149" s="3"/>
      <c r="E149" s="3"/>
      <c r="F149" s="3"/>
    </row>
    <row r="150" spans="1:6" x14ac:dyDescent="0.3">
      <c r="A150" s="3"/>
      <c r="B150" s="3"/>
      <c r="C150" s="3"/>
      <c r="D150" s="3"/>
      <c r="E150" s="3"/>
      <c r="F150" s="3"/>
    </row>
    <row r="151" spans="1:6" x14ac:dyDescent="0.3">
      <c r="A151" s="3"/>
      <c r="B151" s="3"/>
      <c r="C151" s="3"/>
      <c r="D151" s="3"/>
      <c r="E151" s="3"/>
      <c r="F151" s="3"/>
    </row>
    <row r="152" spans="1:6" x14ac:dyDescent="0.3">
      <c r="A152" s="3"/>
      <c r="B152" s="3"/>
      <c r="C152" s="3"/>
      <c r="D152" s="3"/>
      <c r="E152" s="3"/>
      <c r="F152" s="3"/>
    </row>
    <row r="153" spans="1:6" x14ac:dyDescent="0.3">
      <c r="A153" s="3"/>
      <c r="B153" s="3"/>
      <c r="C153" s="3"/>
      <c r="D153" s="3"/>
      <c r="E153" s="3"/>
      <c r="F153" s="3"/>
    </row>
    <row r="154" spans="1:6" x14ac:dyDescent="0.3">
      <c r="A154" s="3"/>
      <c r="B154" s="3"/>
      <c r="C154" s="3"/>
      <c r="D154" s="3"/>
      <c r="E154" s="3"/>
      <c r="F154" s="3"/>
    </row>
    <row r="155" spans="1:6" x14ac:dyDescent="0.3">
      <c r="A155" s="3"/>
      <c r="B155" s="3"/>
      <c r="C155" s="3"/>
      <c r="D155" s="3"/>
      <c r="E155" s="3"/>
      <c r="F155" s="3"/>
    </row>
    <row r="156" spans="1:6" x14ac:dyDescent="0.3">
      <c r="A156" s="3"/>
      <c r="B156" s="3"/>
      <c r="C156" s="3"/>
      <c r="D156" s="3"/>
      <c r="E156" s="3"/>
      <c r="F156" s="3"/>
    </row>
    <row r="157" spans="1:6" x14ac:dyDescent="0.3">
      <c r="A157" s="3"/>
      <c r="B157" s="3"/>
      <c r="C157" s="3"/>
      <c r="D157" s="3"/>
      <c r="E157" s="3"/>
      <c r="F157" s="3"/>
    </row>
    <row r="158" spans="1:6" x14ac:dyDescent="0.3">
      <c r="A158" s="3"/>
      <c r="B158" s="3"/>
      <c r="C158" s="3"/>
      <c r="D158" s="3"/>
      <c r="E158" s="3"/>
      <c r="F158" s="3"/>
    </row>
    <row r="159" spans="1:6" x14ac:dyDescent="0.3">
      <c r="A159" s="3"/>
      <c r="B159" s="3"/>
      <c r="C159" s="3"/>
      <c r="D159" s="3"/>
      <c r="E159" s="3"/>
      <c r="F159" s="3"/>
    </row>
    <row r="160" spans="1:6" x14ac:dyDescent="0.3">
      <c r="A160" s="3"/>
      <c r="B160" s="3"/>
      <c r="C160" s="3"/>
      <c r="D160" s="3"/>
      <c r="E160" s="3"/>
      <c r="F160" s="3"/>
    </row>
    <row r="161" spans="1:6" x14ac:dyDescent="0.3">
      <c r="A161" s="3"/>
      <c r="B161" s="3"/>
      <c r="C161" s="3"/>
      <c r="D161" s="3"/>
      <c r="E161" s="3"/>
      <c r="F161" s="3"/>
    </row>
    <row r="162" spans="1:6" x14ac:dyDescent="0.3">
      <c r="A162" s="3"/>
      <c r="B162" s="3"/>
      <c r="C162" s="3"/>
      <c r="D162" s="3"/>
      <c r="E162" s="3"/>
      <c r="F162" s="3"/>
    </row>
    <row r="163" spans="1:6" x14ac:dyDescent="0.3">
      <c r="A163" s="3"/>
      <c r="B163" s="3"/>
      <c r="C163" s="3"/>
      <c r="D163" s="3"/>
      <c r="E163" s="3"/>
      <c r="F163" s="3"/>
    </row>
    <row r="164" spans="1:6" x14ac:dyDescent="0.3">
      <c r="A164" s="3"/>
      <c r="B164" s="3"/>
      <c r="C164" s="3"/>
      <c r="D164" s="3"/>
      <c r="E164" s="3"/>
      <c r="F164" s="3"/>
    </row>
    <row r="165" spans="1:6" x14ac:dyDescent="0.3">
      <c r="A165" s="3"/>
      <c r="B165" s="3"/>
      <c r="C165" s="3"/>
      <c r="D165" s="3"/>
      <c r="E165" s="3"/>
      <c r="F165" s="3"/>
    </row>
    <row r="166" spans="1:6" x14ac:dyDescent="0.3">
      <c r="A166" s="3"/>
      <c r="B166" s="3"/>
      <c r="C166" s="3"/>
      <c r="D166" s="3"/>
      <c r="E166" s="3"/>
      <c r="F166" s="3"/>
    </row>
    <row r="167" spans="1:6" x14ac:dyDescent="0.3">
      <c r="A167" s="3"/>
      <c r="B167" s="3"/>
      <c r="C167" s="3"/>
      <c r="D167" s="3"/>
      <c r="E167" s="3"/>
      <c r="F167" s="3"/>
    </row>
    <row r="168" spans="1:6" x14ac:dyDescent="0.3">
      <c r="A168" s="3"/>
      <c r="B168" s="3"/>
      <c r="C168" s="3"/>
      <c r="D168" s="3"/>
      <c r="E168" s="3"/>
      <c r="F168" s="3"/>
    </row>
    <row r="169" spans="1:6" x14ac:dyDescent="0.3">
      <c r="A169" s="3"/>
      <c r="B169" s="3"/>
      <c r="C169" s="3"/>
      <c r="D169" s="3"/>
      <c r="E169" s="3"/>
      <c r="F169" s="3"/>
    </row>
    <row r="170" spans="1:6" x14ac:dyDescent="0.3">
      <c r="A170" s="3"/>
      <c r="B170" s="3"/>
      <c r="C170" s="3"/>
      <c r="D170" s="3"/>
      <c r="E170" s="3"/>
      <c r="F170" s="3"/>
    </row>
    <row r="171" spans="1:6" x14ac:dyDescent="0.3">
      <c r="A171" s="3"/>
      <c r="B171" s="3"/>
      <c r="C171" s="3"/>
      <c r="D171" s="3"/>
      <c r="E171" s="3"/>
      <c r="F171" s="3"/>
    </row>
    <row r="172" spans="1:6" x14ac:dyDescent="0.3">
      <c r="A172" s="3"/>
      <c r="B172" s="3"/>
      <c r="C172" s="3"/>
      <c r="D172" s="3"/>
      <c r="E172" s="3"/>
      <c r="F172" s="3"/>
    </row>
    <row r="173" spans="1:6" x14ac:dyDescent="0.3">
      <c r="A173" s="3"/>
      <c r="B173" s="3"/>
      <c r="C173" s="3"/>
      <c r="D173" s="3"/>
      <c r="E173" s="3"/>
      <c r="F173" s="3"/>
    </row>
    <row r="174" spans="1:6" x14ac:dyDescent="0.3">
      <c r="A174" s="3"/>
      <c r="B174" s="3"/>
      <c r="C174" s="3"/>
      <c r="D174" s="3"/>
      <c r="E174" s="3"/>
      <c r="F174" s="3"/>
    </row>
    <row r="175" spans="1:6" x14ac:dyDescent="0.3">
      <c r="A175" s="3"/>
      <c r="B175" s="3"/>
      <c r="C175" s="3"/>
      <c r="D175" s="3"/>
      <c r="E175" s="3"/>
      <c r="F175" s="3"/>
    </row>
    <row r="176" spans="1:6" x14ac:dyDescent="0.3">
      <c r="A176" s="3"/>
      <c r="B176" s="3"/>
      <c r="C176" s="3"/>
      <c r="D176" s="3"/>
      <c r="E176" s="3"/>
      <c r="F176" s="3"/>
    </row>
    <row r="177" spans="1:6" x14ac:dyDescent="0.3">
      <c r="A177" s="3"/>
      <c r="B177" s="3"/>
      <c r="C177" s="3"/>
      <c r="D177" s="3"/>
      <c r="E177" s="3"/>
      <c r="F177" s="3"/>
    </row>
    <row r="178" spans="1:6" x14ac:dyDescent="0.3">
      <c r="A178" s="3"/>
      <c r="B178" s="3"/>
      <c r="C178" s="3"/>
      <c r="D178" s="3"/>
      <c r="E178" s="3"/>
      <c r="F178" s="3"/>
    </row>
    <row r="179" spans="1:6" x14ac:dyDescent="0.3">
      <c r="A179" s="3"/>
      <c r="B179" s="3"/>
      <c r="C179" s="3"/>
      <c r="D179" s="3"/>
      <c r="E179" s="3"/>
      <c r="F179" s="3"/>
    </row>
    <row r="180" spans="1:6" x14ac:dyDescent="0.3">
      <c r="A180" s="3"/>
      <c r="B180" s="3"/>
      <c r="C180" s="3"/>
      <c r="D180" s="3"/>
      <c r="E180" s="3"/>
      <c r="F180" s="3"/>
    </row>
    <row r="181" spans="1:6" x14ac:dyDescent="0.3">
      <c r="A181" s="3"/>
      <c r="B181" s="3"/>
      <c r="C181" s="3"/>
      <c r="D181" s="3"/>
      <c r="E181" s="3"/>
      <c r="F181" s="3"/>
    </row>
    <row r="182" spans="1:6" x14ac:dyDescent="0.3">
      <c r="A182" s="3"/>
      <c r="B182" s="3"/>
      <c r="C182" s="3"/>
      <c r="D182" s="3"/>
      <c r="E182" s="3"/>
      <c r="F182" s="3"/>
    </row>
    <row r="183" spans="1:6" x14ac:dyDescent="0.3">
      <c r="A183" s="3"/>
      <c r="B183" s="3"/>
      <c r="C183" s="3"/>
      <c r="D183" s="3"/>
      <c r="E183" s="3"/>
      <c r="F183" s="3"/>
    </row>
    <row r="184" spans="1:6" x14ac:dyDescent="0.3">
      <c r="A184" s="3"/>
      <c r="B184" s="3"/>
      <c r="C184" s="3"/>
      <c r="D184" s="3"/>
      <c r="E184" s="3"/>
      <c r="F184" s="3"/>
    </row>
    <row r="185" spans="1:6" x14ac:dyDescent="0.3">
      <c r="A185" s="3"/>
      <c r="B185" s="3"/>
      <c r="C185" s="3"/>
      <c r="D185" s="3"/>
      <c r="E185" s="3"/>
      <c r="F185" s="3"/>
    </row>
    <row r="186" spans="1:6" x14ac:dyDescent="0.3">
      <c r="A186" s="3"/>
      <c r="B186" s="3"/>
      <c r="C186" s="3"/>
      <c r="D186" s="3"/>
      <c r="E186" s="3"/>
      <c r="F186" s="3"/>
    </row>
    <row r="187" spans="1:6" x14ac:dyDescent="0.3">
      <c r="A187" s="3"/>
      <c r="B187" s="3"/>
      <c r="C187" s="3"/>
      <c r="D187" s="3"/>
      <c r="E187" s="3"/>
      <c r="F187" s="3"/>
    </row>
    <row r="188" spans="1:6" x14ac:dyDescent="0.3">
      <c r="A188" s="3"/>
      <c r="B188" s="3"/>
      <c r="C188" s="3"/>
      <c r="D188" s="3"/>
      <c r="E188" s="3"/>
      <c r="F188" s="3"/>
    </row>
    <row r="189" spans="1:6" x14ac:dyDescent="0.3">
      <c r="A189" s="3"/>
      <c r="B189" s="3"/>
      <c r="C189" s="3"/>
      <c r="D189" s="3"/>
      <c r="E189" s="3"/>
      <c r="F189" s="3"/>
    </row>
    <row r="190" spans="1:6" x14ac:dyDescent="0.3">
      <c r="A190" s="3"/>
      <c r="B190" s="3"/>
      <c r="C190" s="3"/>
      <c r="D190" s="3"/>
      <c r="E190" s="3"/>
      <c r="F190" s="3"/>
    </row>
    <row r="191" spans="1:6" x14ac:dyDescent="0.3">
      <c r="A191" s="3"/>
      <c r="B191" s="3"/>
      <c r="C191" s="3"/>
      <c r="D191" s="3"/>
      <c r="E191" s="3"/>
      <c r="F191" s="3"/>
    </row>
    <row r="192" spans="1:6" x14ac:dyDescent="0.3">
      <c r="A192" s="3"/>
      <c r="B192" s="3"/>
      <c r="C192" s="3"/>
      <c r="D192" s="3"/>
      <c r="E192" s="3"/>
      <c r="F192" s="3"/>
    </row>
    <row r="193" spans="1:6" x14ac:dyDescent="0.3">
      <c r="A193" s="3"/>
      <c r="B193" s="3"/>
      <c r="C193" s="3"/>
      <c r="D193" s="3"/>
      <c r="E193" s="3"/>
      <c r="F193" s="3"/>
    </row>
    <row r="194" spans="1:6" x14ac:dyDescent="0.3">
      <c r="A194" s="3"/>
      <c r="B194" s="3"/>
      <c r="C194" s="3"/>
      <c r="D194" s="3"/>
      <c r="E194" s="3"/>
      <c r="F194" s="3"/>
    </row>
    <row r="195" spans="1:6" x14ac:dyDescent="0.3">
      <c r="A195" s="3"/>
      <c r="B195" s="3"/>
      <c r="C195" s="3"/>
      <c r="D195" s="3"/>
      <c r="E195" s="3"/>
      <c r="F195" s="3"/>
    </row>
    <row r="196" spans="1:6" x14ac:dyDescent="0.3">
      <c r="A196" s="3"/>
      <c r="B196" s="3"/>
      <c r="C196" s="3"/>
      <c r="D196" s="3"/>
      <c r="E196" s="3"/>
      <c r="F196" s="3"/>
    </row>
    <row r="197" spans="1:6" x14ac:dyDescent="0.3">
      <c r="A197" s="3"/>
      <c r="B197" s="3"/>
      <c r="C197" s="3"/>
      <c r="D197" s="3"/>
      <c r="E197" s="3"/>
      <c r="F197" s="3"/>
    </row>
    <row r="198" spans="1:6" x14ac:dyDescent="0.3">
      <c r="A198" s="3"/>
      <c r="B198" s="3"/>
      <c r="C198" s="3"/>
      <c r="D198" s="3"/>
      <c r="E198" s="3"/>
      <c r="F198" s="3"/>
    </row>
    <row r="199" spans="1:6" x14ac:dyDescent="0.3">
      <c r="A199" s="3"/>
      <c r="B199" s="3"/>
      <c r="C199" s="3"/>
      <c r="D199" s="3"/>
      <c r="E199" s="3"/>
      <c r="F199" s="3"/>
    </row>
    <row r="200" spans="1:6" x14ac:dyDescent="0.3">
      <c r="A200" s="3"/>
      <c r="B200" s="3"/>
      <c r="C200" s="3"/>
      <c r="D200" s="3"/>
      <c r="E200" s="3"/>
      <c r="F200" s="3"/>
    </row>
    <row r="201" spans="1:6" x14ac:dyDescent="0.3">
      <c r="A201" s="3"/>
      <c r="B201" s="3"/>
      <c r="C201" s="3"/>
      <c r="D201" s="3"/>
      <c r="E201" s="3"/>
      <c r="F201" s="3"/>
    </row>
    <row r="202" spans="1:6" x14ac:dyDescent="0.3">
      <c r="A202" s="3"/>
      <c r="B202" s="3"/>
      <c r="C202" s="3"/>
      <c r="D202" s="3"/>
      <c r="E202" s="3"/>
      <c r="F202" s="3"/>
    </row>
    <row r="203" spans="1:6" x14ac:dyDescent="0.3">
      <c r="A203" s="3"/>
      <c r="B203" s="3"/>
      <c r="C203" s="3"/>
      <c r="D203" s="3"/>
      <c r="E203" s="3"/>
      <c r="F203" s="3"/>
    </row>
  </sheetData>
  <mergeCells count="1">
    <mergeCell ref="A1:F2"/>
  </mergeCells>
  <pageMargins left="0.75" right="0.75" top="1" bottom="1" header="0.5" footer="0.5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04"/>
  <sheetViews>
    <sheetView workbookViewId="0">
      <selection activeCell="C6" sqref="C6:C8"/>
    </sheetView>
  </sheetViews>
  <sheetFormatPr defaultRowHeight="14.4" x14ac:dyDescent="0.3"/>
  <cols>
    <col min="1" max="1" width="22" customWidth="1"/>
    <col min="2" max="2" width="8" hidden="1" customWidth="1"/>
    <col min="3" max="10" width="18" customWidth="1"/>
  </cols>
  <sheetData>
    <row r="1" spans="1:10" x14ac:dyDescent="0.3">
      <c r="A1" s="23" t="s">
        <v>159</v>
      </c>
      <c r="B1" s="23"/>
      <c r="C1" s="23"/>
      <c r="D1" s="23"/>
      <c r="E1" s="23"/>
      <c r="F1" s="23"/>
      <c r="G1" s="24"/>
      <c r="H1" s="24"/>
      <c r="I1" s="24"/>
      <c r="J1" s="24"/>
    </row>
    <row r="2" spans="1:10" x14ac:dyDescent="0.3">
      <c r="A2" s="23"/>
      <c r="B2" s="23"/>
      <c r="C2" s="23"/>
      <c r="D2" s="23"/>
      <c r="E2" s="23"/>
      <c r="F2" s="23"/>
      <c r="G2" s="24"/>
      <c r="H2" s="24"/>
      <c r="I2" s="24"/>
      <c r="J2" s="24"/>
    </row>
    <row r="5" spans="1:10" ht="28.8" x14ac:dyDescent="0.3">
      <c r="A5" s="1" t="s">
        <v>9</v>
      </c>
      <c r="B5" s="1" t="s">
        <v>10</v>
      </c>
      <c r="C5" s="1" t="s">
        <v>11</v>
      </c>
      <c r="D5" s="1" t="s">
        <v>117</v>
      </c>
      <c r="E5" s="1" t="s">
        <v>118</v>
      </c>
      <c r="F5" s="1" t="s">
        <v>119</v>
      </c>
      <c r="G5" s="1" t="s">
        <v>120</v>
      </c>
      <c r="H5" s="1" t="s">
        <v>121</v>
      </c>
      <c r="I5" s="1" t="s">
        <v>122</v>
      </c>
      <c r="J5" s="1" t="s">
        <v>123</v>
      </c>
    </row>
    <row r="6" spans="1:10" x14ac:dyDescent="0.3">
      <c r="A6" s="3" t="s">
        <v>17</v>
      </c>
      <c r="B6" s="3">
        <v>4</v>
      </c>
      <c r="C6" s="10">
        <f>CCT_SINDEEPRES!C5</f>
        <v>1755</v>
      </c>
      <c r="D6" s="10">
        <f>CCT_SINDEEPRES!C5*(CCT_SINDEEPRES!D5+CCT_SINDEEPRES!E5)</f>
        <v>0</v>
      </c>
      <c r="E6" s="10">
        <f>SUMPRODUCT((BENEFICIOS!B5:B53)*(BENEFICIOS!D5:D53)*(BENEFICIOS!C5:C53="Diário"))+SUMIF(BENEFICIOS!C5:C53,"Mensal",BENEFICIOS!B5:B53)+SUMIF(BENEFICIOS!C5:C53,"Anual",BENEFICIOS!B5:B53)/12</f>
        <v>1040.0419047619048</v>
      </c>
      <c r="F6" s="10">
        <f>C6*0.7</f>
        <v>1228.5</v>
      </c>
      <c r="G6" s="10">
        <v>60</v>
      </c>
      <c r="H6" s="10">
        <f>SUM(INSUMOS!E5:E203)/MAX(1,SUM(B6:B104))</f>
        <v>779.5</v>
      </c>
      <c r="I6" s="10">
        <f>C6+D6+E6+F6+G6+H6</f>
        <v>4863.0419047619052</v>
      </c>
      <c r="J6" s="10">
        <f>I6/CCT_SINDEEPRES!F5</f>
        <v>22.104735930735934</v>
      </c>
    </row>
    <row r="7" spans="1:10" x14ac:dyDescent="0.3">
      <c r="A7" s="3" t="s">
        <v>18</v>
      </c>
      <c r="B7" s="3">
        <v>2</v>
      </c>
      <c r="C7" s="10">
        <f>CCT_SINDEEPRES!C6</f>
        <v>1855</v>
      </c>
      <c r="D7" s="10">
        <f>CCT_SINDEEPRES!C6*(CCT_SINDEEPRES!D6+CCT_SINDEEPRES!E6)</f>
        <v>0</v>
      </c>
      <c r="E7" s="10">
        <f>SUMPRODUCT((BENEFICIOS!B5:B53)*(BENEFICIOS!D5:D53)*(BENEFICIOS!C5:C53="Diário"))+SUMIF(BENEFICIOS!C5:C53,"Mensal",BENEFICIOS!B5:B53)+SUMIF(BENEFICIOS!C5:C53,"Anual",BENEFICIOS!B5:B53)/12</f>
        <v>1040.0419047619048</v>
      </c>
      <c r="F7" s="10">
        <f>C7*0.7</f>
        <v>1298.5</v>
      </c>
      <c r="G7" s="10">
        <v>60</v>
      </c>
      <c r="H7" s="10">
        <f>SUM(INSUMOS!E5:E203)/MAX(1,SUM(B6:B104))</f>
        <v>779.5</v>
      </c>
      <c r="I7" s="10">
        <f>C7+D7+E7+F7+G7+H7</f>
        <v>5033.0419047619052</v>
      </c>
      <c r="J7" s="10">
        <f>I7/CCT_SINDEEPRES!F6</f>
        <v>22.877463203463204</v>
      </c>
    </row>
    <row r="8" spans="1:10" x14ac:dyDescent="0.3">
      <c r="A8" s="3" t="s">
        <v>19</v>
      </c>
      <c r="B8" s="3">
        <v>1</v>
      </c>
      <c r="C8" s="10">
        <f>CCT_SINDEEPRES!C7</f>
        <v>1842</v>
      </c>
      <c r="D8" s="10">
        <f>CCT_SINDEEPRES!C7*(CCT_SINDEEPRES!D7+CCT_SINDEEPRES!E7)</f>
        <v>0</v>
      </c>
      <c r="E8" s="10">
        <f>SUMPRODUCT((BENEFICIOS!B5:B53)*(BENEFICIOS!D5:D53)*(BENEFICIOS!C5:C53="Diário"))+SUMIF(BENEFICIOS!C5:C53,"Mensal",BENEFICIOS!B5:B53)+SUMIF(BENEFICIOS!C5:C53,"Anual",BENEFICIOS!B5:B53)/12</f>
        <v>1040.0419047619048</v>
      </c>
      <c r="F8" s="10">
        <f>C8*0.7</f>
        <v>1289.3999999999999</v>
      </c>
      <c r="G8" s="10">
        <v>60</v>
      </c>
      <c r="H8" s="10">
        <f>SUM(INSUMOS!E5:E203)/MAX(1,SUM(B6:B104))</f>
        <v>779.5</v>
      </c>
      <c r="I8" s="10">
        <f>C8+D8+E8+F8+G8+H8</f>
        <v>5010.9419047619049</v>
      </c>
      <c r="J8" s="10">
        <f>I8/CCT_SINDEEPRES!F7</f>
        <v>22.777008658008658</v>
      </c>
    </row>
    <row r="9" spans="1:10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3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3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3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3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3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3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3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3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x14ac:dyDescent="0.3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3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x14ac:dyDescent="0.3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3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3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3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3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3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3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3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3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3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3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3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3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3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3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 x14ac:dyDescent="0.3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3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3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3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3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3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3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3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3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3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3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3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3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x14ac:dyDescent="0.3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x14ac:dyDescent="0.3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x14ac:dyDescent="0.3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 x14ac:dyDescent="0.3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 x14ac:dyDescent="0.3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10" x14ac:dyDescent="0.3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10" x14ac:dyDescent="0.3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 x14ac:dyDescent="0.3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3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 x14ac:dyDescent="0.3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 x14ac:dyDescent="0.3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spans="1:10" x14ac:dyDescent="0.3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 x14ac:dyDescent="0.3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 x14ac:dyDescent="0.3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0" x14ac:dyDescent="0.3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spans="1:10" x14ac:dyDescent="0.3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x14ac:dyDescent="0.3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x14ac:dyDescent="0.3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x14ac:dyDescent="0.3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x14ac:dyDescent="0.3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x14ac:dyDescent="0.3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x14ac:dyDescent="0.3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x14ac:dyDescent="0.3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x14ac:dyDescent="0.3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x14ac:dyDescent="0.3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x14ac:dyDescent="0.3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x14ac:dyDescent="0.3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x14ac:dyDescent="0.3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x14ac:dyDescent="0.3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x14ac:dyDescent="0.3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x14ac:dyDescent="0.3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x14ac:dyDescent="0.3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x14ac:dyDescent="0.3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x14ac:dyDescent="0.3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x14ac:dyDescent="0.3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x14ac:dyDescent="0.3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x14ac:dyDescent="0.3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spans="1:10" x14ac:dyDescent="0.3">
      <c r="A87" s="3"/>
      <c r="B87" s="3"/>
      <c r="C87" s="3"/>
      <c r="D87" s="3"/>
      <c r="E87" s="3"/>
      <c r="F87" s="3"/>
      <c r="G87" s="3"/>
      <c r="H87" s="3"/>
      <c r="I87" s="3"/>
      <c r="J87" s="3"/>
    </row>
    <row r="88" spans="1:10" x14ac:dyDescent="0.3">
      <c r="A88" s="3"/>
      <c r="B88" s="3"/>
      <c r="C88" s="3"/>
      <c r="D88" s="3"/>
      <c r="E88" s="3"/>
      <c r="F88" s="3"/>
      <c r="G88" s="3"/>
      <c r="H88" s="3"/>
      <c r="I88" s="3"/>
      <c r="J88" s="3"/>
    </row>
    <row r="89" spans="1:10" x14ac:dyDescent="0.3">
      <c r="A89" s="3"/>
      <c r="B89" s="3"/>
      <c r="C89" s="3"/>
      <c r="D89" s="3"/>
      <c r="E89" s="3"/>
      <c r="F89" s="3"/>
      <c r="G89" s="3"/>
      <c r="H89" s="3"/>
      <c r="I89" s="3"/>
      <c r="J89" s="3"/>
    </row>
    <row r="90" spans="1:10" x14ac:dyDescent="0.3">
      <c r="A90" s="3"/>
      <c r="B90" s="3"/>
      <c r="C90" s="3"/>
      <c r="D90" s="3"/>
      <c r="E90" s="3"/>
      <c r="F90" s="3"/>
      <c r="G90" s="3"/>
      <c r="H90" s="3"/>
      <c r="I90" s="3"/>
      <c r="J90" s="3"/>
    </row>
    <row r="91" spans="1:10" x14ac:dyDescent="0.3">
      <c r="A91" s="3"/>
      <c r="B91" s="3"/>
      <c r="C91" s="3"/>
      <c r="D91" s="3"/>
      <c r="E91" s="3"/>
      <c r="F91" s="3"/>
      <c r="G91" s="3"/>
      <c r="H91" s="3"/>
      <c r="I91" s="3"/>
      <c r="J91" s="3"/>
    </row>
    <row r="92" spans="1:10" x14ac:dyDescent="0.3">
      <c r="A92" s="3"/>
      <c r="B92" s="3"/>
      <c r="C92" s="3"/>
      <c r="D92" s="3"/>
      <c r="E92" s="3"/>
      <c r="F92" s="3"/>
      <c r="G92" s="3"/>
      <c r="H92" s="3"/>
      <c r="I92" s="3"/>
      <c r="J92" s="3"/>
    </row>
    <row r="93" spans="1:10" x14ac:dyDescent="0.3">
      <c r="A93" s="3"/>
      <c r="B93" s="3"/>
      <c r="C93" s="3"/>
      <c r="D93" s="3"/>
      <c r="E93" s="3"/>
      <c r="F93" s="3"/>
      <c r="G93" s="3"/>
      <c r="H93" s="3"/>
      <c r="I93" s="3"/>
      <c r="J93" s="3"/>
    </row>
    <row r="94" spans="1:10" x14ac:dyDescent="0.3">
      <c r="A94" s="3"/>
      <c r="B94" s="3"/>
      <c r="C94" s="3"/>
      <c r="D94" s="3"/>
      <c r="E94" s="3"/>
      <c r="F94" s="3"/>
      <c r="G94" s="3"/>
      <c r="H94" s="3"/>
      <c r="I94" s="3"/>
      <c r="J94" s="3"/>
    </row>
    <row r="95" spans="1:10" x14ac:dyDescent="0.3">
      <c r="A95" s="3"/>
      <c r="B95" s="3"/>
      <c r="C95" s="3"/>
      <c r="D95" s="3"/>
      <c r="E95" s="3"/>
      <c r="F95" s="3"/>
      <c r="G95" s="3"/>
      <c r="H95" s="3"/>
      <c r="I95" s="3"/>
      <c r="J95" s="3"/>
    </row>
    <row r="96" spans="1:10" x14ac:dyDescent="0.3">
      <c r="A96" s="3"/>
      <c r="B96" s="3"/>
      <c r="C96" s="3"/>
      <c r="D96" s="3"/>
      <c r="E96" s="3"/>
      <c r="F96" s="3"/>
      <c r="G96" s="3"/>
      <c r="H96" s="3"/>
      <c r="I96" s="3"/>
      <c r="J96" s="3"/>
    </row>
    <row r="97" spans="1:10" x14ac:dyDescent="0.3">
      <c r="A97" s="3"/>
      <c r="B97" s="3"/>
      <c r="C97" s="3"/>
      <c r="D97" s="3"/>
      <c r="E97" s="3"/>
      <c r="F97" s="3"/>
      <c r="G97" s="3"/>
      <c r="H97" s="3"/>
      <c r="I97" s="3"/>
      <c r="J97" s="3"/>
    </row>
    <row r="98" spans="1:10" x14ac:dyDescent="0.3">
      <c r="A98" s="3"/>
      <c r="B98" s="3"/>
      <c r="C98" s="3"/>
      <c r="D98" s="3"/>
      <c r="E98" s="3"/>
      <c r="F98" s="3"/>
      <c r="G98" s="3"/>
      <c r="H98" s="3"/>
      <c r="I98" s="3"/>
      <c r="J98" s="3"/>
    </row>
    <row r="99" spans="1:10" x14ac:dyDescent="0.3">
      <c r="A99" s="3"/>
      <c r="B99" s="3"/>
      <c r="C99" s="3"/>
      <c r="D99" s="3"/>
      <c r="E99" s="3"/>
      <c r="F99" s="3"/>
      <c r="G99" s="3"/>
      <c r="H99" s="3"/>
      <c r="I99" s="3"/>
      <c r="J99" s="3"/>
    </row>
    <row r="100" spans="1:10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</row>
    <row r="101" spans="1:10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</row>
    <row r="102" spans="1:10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</row>
    <row r="103" spans="1:10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</row>
    <row r="104" spans="1:10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</row>
    <row r="105" spans="1:10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</row>
    <row r="106" spans="1:10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</row>
    <row r="108" spans="1:10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</row>
    <row r="109" spans="1:10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</row>
    <row r="110" spans="1:10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</row>
    <row r="111" spans="1:10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spans="1:10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 spans="1:10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</row>
    <row r="114" spans="1:10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 spans="1:10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</row>
    <row r="116" spans="1:10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</row>
    <row r="117" spans="1:10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</row>
    <row r="118" spans="1:10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</row>
    <row r="119" spans="1:10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</row>
    <row r="120" spans="1:10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</row>
    <row r="121" spans="1:10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</row>
    <row r="122" spans="1:10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</row>
    <row r="123" spans="1:10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</row>
    <row r="124" spans="1:10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</row>
    <row r="125" spans="1:10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</row>
    <row r="126" spans="1:10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spans="1:10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spans="1:10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</row>
    <row r="129" spans="1:10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</row>
    <row r="130" spans="1:10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</row>
    <row r="131" spans="1:10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</row>
    <row r="132" spans="1:10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</row>
    <row r="133" spans="1:10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</row>
    <row r="134" spans="1:10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</row>
    <row r="135" spans="1:10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</row>
    <row r="136" spans="1:10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</row>
    <row r="137" spans="1:10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</row>
    <row r="138" spans="1:10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</row>
    <row r="139" spans="1:10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</row>
    <row r="140" spans="1:10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</row>
    <row r="141" spans="1:10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</row>
    <row r="142" spans="1:10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</row>
    <row r="143" spans="1:10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</row>
    <row r="144" spans="1:10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</row>
    <row r="145" spans="1:10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</row>
    <row r="146" spans="1:10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</row>
    <row r="147" spans="1:10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</row>
    <row r="148" spans="1:10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</row>
    <row r="149" spans="1:10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</row>
    <row r="150" spans="1:10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</row>
    <row r="151" spans="1:10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</row>
    <row r="152" spans="1:10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</row>
    <row r="153" spans="1:10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</row>
    <row r="154" spans="1:10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</row>
    <row r="155" spans="1:10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</row>
    <row r="156" spans="1:10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</row>
    <row r="157" spans="1:10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</row>
    <row r="158" spans="1:10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</row>
    <row r="159" spans="1:10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</row>
    <row r="160" spans="1:10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</row>
    <row r="161" spans="1:10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</row>
    <row r="162" spans="1:10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</row>
    <row r="163" spans="1:10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</row>
    <row r="164" spans="1:10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</row>
    <row r="165" spans="1:10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</row>
    <row r="166" spans="1:10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</row>
    <row r="167" spans="1:10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</row>
    <row r="168" spans="1:10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</row>
    <row r="169" spans="1:10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</row>
    <row r="170" spans="1:10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</row>
    <row r="171" spans="1:10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</row>
    <row r="172" spans="1:10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</row>
    <row r="173" spans="1:10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</row>
    <row r="174" spans="1:10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</row>
    <row r="175" spans="1:10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</row>
    <row r="176" spans="1:10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</row>
    <row r="177" spans="1:10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</row>
    <row r="178" spans="1:10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</row>
    <row r="179" spans="1:10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</row>
    <row r="180" spans="1:10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</row>
    <row r="181" spans="1:10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</row>
    <row r="182" spans="1:10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</row>
    <row r="183" spans="1:10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</row>
    <row r="184" spans="1:10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</row>
    <row r="185" spans="1:10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</row>
    <row r="186" spans="1:10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</row>
    <row r="187" spans="1:10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</row>
    <row r="188" spans="1:10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</row>
    <row r="189" spans="1:10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</row>
    <row r="190" spans="1:10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</row>
    <row r="191" spans="1:10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</row>
    <row r="192" spans="1:10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</row>
    <row r="193" spans="1:10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</row>
    <row r="194" spans="1:10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</row>
    <row r="195" spans="1:10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</row>
    <row r="196" spans="1:10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</row>
    <row r="197" spans="1:10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</row>
    <row r="198" spans="1:10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</row>
    <row r="199" spans="1:10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</row>
    <row r="200" spans="1:10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</row>
    <row r="201" spans="1:10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</row>
    <row r="202" spans="1:10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</row>
    <row r="203" spans="1:10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</row>
    <row r="204" spans="1:10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</row>
  </sheetData>
  <mergeCells count="1">
    <mergeCell ref="A1:J2"/>
  </mergeCells>
  <pageMargins left="0.75" right="0.75" top="1" bottom="1" header="0.5" footer="0.5"/>
  <pageSetup paperSize="9" scale="1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0"/>
  <sheetViews>
    <sheetView workbookViewId="0">
      <selection activeCell="J2" sqref="J2"/>
    </sheetView>
  </sheetViews>
  <sheetFormatPr defaultRowHeight="14.4" x14ac:dyDescent="0.3"/>
  <cols>
    <col min="1" max="1" width="20" customWidth="1"/>
    <col min="2" max="2" width="13.33203125" customWidth="1"/>
    <col min="3" max="4" width="20" customWidth="1"/>
    <col min="5" max="5" width="13.88671875" customWidth="1"/>
    <col min="6" max="6" width="14.6640625" customWidth="1"/>
    <col min="7" max="7" width="12.109375" customWidth="1"/>
    <col min="8" max="9" width="13.44140625" customWidth="1"/>
    <col min="10" max="10" width="17" customWidth="1"/>
  </cols>
  <sheetData>
    <row r="1" spans="1:10" ht="28.8" x14ac:dyDescent="0.3">
      <c r="A1" s="1" t="s">
        <v>124</v>
      </c>
      <c r="B1" s="1" t="s">
        <v>125</v>
      </c>
      <c r="C1" s="1" t="s">
        <v>126</v>
      </c>
      <c r="D1" s="1" t="s">
        <v>127</v>
      </c>
      <c r="E1" s="1" t="s">
        <v>128</v>
      </c>
      <c r="F1" s="1" t="s">
        <v>129</v>
      </c>
      <c r="G1" s="1" t="s">
        <v>130</v>
      </c>
      <c r="H1" s="1" t="s">
        <v>131</v>
      </c>
      <c r="I1" s="1" t="s">
        <v>132</v>
      </c>
      <c r="J1" s="1" t="s">
        <v>133</v>
      </c>
    </row>
    <row r="2" spans="1:10" x14ac:dyDescent="0.3">
      <c r="A2" s="3" t="s">
        <v>134</v>
      </c>
      <c r="B2" s="3">
        <f>SUM(CUSTO_POR_EMPREGADO!B6:B104)</f>
        <v>7</v>
      </c>
      <c r="C2" s="10">
        <f>IFERROR(SUMPRODUCT(CUSTO_POR_EMPREGADO!I6:I104,CUSTO_POR_EMPREGADO!B6:B104)/SUM(CUSTO_POR_EMPREGADO!B6:B104),0)</f>
        <v>4932.7419047619051</v>
      </c>
      <c r="D2" s="10">
        <f>SUMPRODUCT(CUSTO_POR_EMPREGADO!I6:I104,CUSTO_POR_EMPREGADO!B6:B104)</f>
        <v>34529.193333333336</v>
      </c>
      <c r="E2" s="10">
        <f>SUM(INSUMOS!E5:E203)</f>
        <v>5456.5</v>
      </c>
      <c r="F2" s="10">
        <f>(D2+E2)*PARAMETROS!B11/100</f>
        <v>7997.1386666666667</v>
      </c>
      <c r="G2" s="10">
        <f>(D2+E2+F2)*PARAMETROS!B12/100</f>
        <v>5278.1115200000004</v>
      </c>
      <c r="H2" s="10">
        <f>(D2+E2+F2+G2)*PARAMETROS!B10/100</f>
        <v>1864.1330232000003</v>
      </c>
      <c r="I2" s="10">
        <f>D2+E2+F2+G2+H2</f>
        <v>55125.076543200004</v>
      </c>
      <c r="J2" s="10">
        <f>I2*12</f>
        <v>661500.91851840005</v>
      </c>
    </row>
    <row r="3" spans="1:10" x14ac:dyDescent="0.3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x14ac:dyDescent="0.3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x14ac:dyDescent="0.3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x14ac:dyDescent="0.3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x14ac:dyDescent="0.3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x14ac:dyDescent="0.3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3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3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3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3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3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3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3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3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x14ac:dyDescent="0.3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3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x14ac:dyDescent="0.3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3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3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3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3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3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3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3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3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3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3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3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3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3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3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 x14ac:dyDescent="0.3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3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3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3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3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3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3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3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3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3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3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3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3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x14ac:dyDescent="0.3">
      <c r="A50" s="3"/>
      <c r="B50" s="3"/>
      <c r="C50" s="3"/>
      <c r="D50" s="3"/>
      <c r="E50" s="3"/>
      <c r="F50" s="3"/>
      <c r="G50" s="3"/>
      <c r="H50" s="3"/>
      <c r="I50" s="3"/>
      <c r="J50" s="3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0"/>
  <sheetViews>
    <sheetView workbookViewId="0">
      <selection activeCell="A3" sqref="A3"/>
    </sheetView>
  </sheetViews>
  <sheetFormatPr defaultRowHeight="14.4" x14ac:dyDescent="0.3"/>
  <cols>
    <col min="1" max="1" width="60" customWidth="1"/>
    <col min="2" max="3" width="12" customWidth="1"/>
    <col min="4" max="5" width="16" customWidth="1"/>
    <col min="6" max="6" width="25" customWidth="1"/>
  </cols>
  <sheetData>
    <row r="1" spans="1:6" ht="15.6" x14ac:dyDescent="0.3">
      <c r="A1" s="25" t="s">
        <v>135</v>
      </c>
      <c r="B1" s="18"/>
      <c r="C1" s="18"/>
      <c r="D1" s="18"/>
      <c r="E1" s="18"/>
      <c r="F1" s="18"/>
    </row>
    <row r="2" spans="1:6" x14ac:dyDescent="0.3">
      <c r="A2" s="4" t="s">
        <v>136</v>
      </c>
      <c r="B2" s="4" t="s">
        <v>137</v>
      </c>
      <c r="C2" s="4" t="s">
        <v>138</v>
      </c>
      <c r="D2" s="4" t="s">
        <v>139</v>
      </c>
      <c r="E2" s="4" t="s">
        <v>140</v>
      </c>
      <c r="F2" s="4" t="s">
        <v>70</v>
      </c>
    </row>
    <row r="3" spans="1:6" x14ac:dyDescent="0.3">
      <c r="A3" s="3" t="s">
        <v>141</v>
      </c>
      <c r="B3" s="3" t="s">
        <v>142</v>
      </c>
      <c r="C3" s="3">
        <v>1</v>
      </c>
      <c r="D3" s="10">
        <f>PRECIFICACAO_GLOBAL!I2</f>
        <v>55125.076543200004</v>
      </c>
      <c r="E3" s="10">
        <f>C3*D3</f>
        <v>55125.076543200004</v>
      </c>
      <c r="F3" s="3" t="s">
        <v>143</v>
      </c>
    </row>
    <row r="4" spans="1:6" x14ac:dyDescent="0.3">
      <c r="A4" s="3"/>
      <c r="B4" s="3"/>
      <c r="C4" s="3"/>
      <c r="D4" s="3"/>
      <c r="E4" s="3"/>
      <c r="F4" s="3"/>
    </row>
    <row r="5" spans="1:6" x14ac:dyDescent="0.3">
      <c r="A5" s="3"/>
      <c r="B5" s="3"/>
      <c r="C5" s="3"/>
      <c r="D5" s="3"/>
      <c r="E5" s="3"/>
      <c r="F5" s="3"/>
    </row>
    <row r="6" spans="1:6" x14ac:dyDescent="0.3">
      <c r="A6" s="3"/>
      <c r="B6" s="3"/>
      <c r="C6" s="3"/>
      <c r="D6" s="3"/>
      <c r="E6" s="3"/>
      <c r="F6" s="3"/>
    </row>
    <row r="7" spans="1:6" x14ac:dyDescent="0.3">
      <c r="A7" s="3"/>
      <c r="B7" s="3"/>
      <c r="C7" s="3"/>
      <c r="D7" s="3"/>
      <c r="E7" s="3"/>
      <c r="F7" s="3"/>
    </row>
    <row r="8" spans="1:6" x14ac:dyDescent="0.3">
      <c r="A8" s="3"/>
      <c r="B8" s="3"/>
      <c r="C8" s="3"/>
      <c r="D8" s="3"/>
      <c r="E8" s="3"/>
      <c r="F8" s="3"/>
    </row>
    <row r="9" spans="1:6" x14ac:dyDescent="0.3">
      <c r="A9" s="3"/>
      <c r="B9" s="3"/>
      <c r="C9" s="3"/>
      <c r="D9" s="3"/>
      <c r="E9" s="3"/>
      <c r="F9" s="3"/>
    </row>
    <row r="10" spans="1:6" x14ac:dyDescent="0.3">
      <c r="A10" s="3"/>
      <c r="B10" s="3"/>
      <c r="C10" s="3"/>
      <c r="D10" s="3"/>
      <c r="E10" s="3"/>
      <c r="F10" s="3"/>
    </row>
    <row r="11" spans="1:6" x14ac:dyDescent="0.3">
      <c r="A11" s="3"/>
      <c r="B11" s="3"/>
      <c r="C11" s="3"/>
      <c r="D11" s="3"/>
      <c r="E11" s="3"/>
      <c r="F11" s="3"/>
    </row>
    <row r="12" spans="1:6" x14ac:dyDescent="0.3">
      <c r="A12" s="3"/>
      <c r="B12" s="3"/>
      <c r="C12" s="3"/>
      <c r="D12" s="3"/>
      <c r="E12" s="3"/>
      <c r="F12" s="3"/>
    </row>
    <row r="13" spans="1:6" x14ac:dyDescent="0.3">
      <c r="A13" s="3"/>
      <c r="B13" s="3"/>
      <c r="C13" s="3"/>
      <c r="D13" s="3"/>
      <c r="E13" s="3"/>
      <c r="F13" s="3"/>
    </row>
    <row r="14" spans="1:6" x14ac:dyDescent="0.3">
      <c r="A14" s="3"/>
      <c r="B14" s="3"/>
      <c r="C14" s="3"/>
      <c r="D14" s="3"/>
      <c r="E14" s="3"/>
      <c r="F14" s="3"/>
    </row>
    <row r="15" spans="1:6" x14ac:dyDescent="0.3">
      <c r="A15" s="3"/>
      <c r="B15" s="3"/>
      <c r="C15" s="3"/>
      <c r="D15" s="3"/>
      <c r="E15" s="3"/>
      <c r="F15" s="3"/>
    </row>
    <row r="16" spans="1:6" x14ac:dyDescent="0.3">
      <c r="A16" s="3"/>
      <c r="B16" s="3"/>
      <c r="C16" s="3"/>
      <c r="D16" s="3"/>
      <c r="E16" s="3"/>
      <c r="F16" s="3"/>
    </row>
    <row r="17" spans="1:6" x14ac:dyDescent="0.3">
      <c r="A17" s="3"/>
      <c r="B17" s="3"/>
      <c r="C17" s="3"/>
      <c r="D17" s="3"/>
      <c r="E17" s="3"/>
      <c r="F17" s="3"/>
    </row>
    <row r="18" spans="1:6" x14ac:dyDescent="0.3">
      <c r="A18" s="3"/>
      <c r="B18" s="3"/>
      <c r="C18" s="3"/>
      <c r="D18" s="3"/>
      <c r="E18" s="3"/>
      <c r="F18" s="3"/>
    </row>
    <row r="19" spans="1:6" x14ac:dyDescent="0.3">
      <c r="A19" s="3"/>
      <c r="B19" s="3"/>
      <c r="C19" s="3"/>
      <c r="D19" s="3"/>
      <c r="E19" s="3"/>
      <c r="F19" s="3"/>
    </row>
    <row r="20" spans="1:6" x14ac:dyDescent="0.3">
      <c r="A20" s="3"/>
      <c r="B20" s="3"/>
      <c r="C20" s="3"/>
      <c r="D20" s="3"/>
      <c r="E20" s="3"/>
      <c r="F20" s="3"/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RESUMO_1_PAGINA</vt:lpstr>
      <vt:lpstr>PARAMETROS</vt:lpstr>
      <vt:lpstr>CCT_SINDEEPRES</vt:lpstr>
      <vt:lpstr>BENEFICIOS</vt:lpstr>
      <vt:lpstr>INSUMOS</vt:lpstr>
      <vt:lpstr>CUSTO_POR_EMPREGADO</vt:lpstr>
      <vt:lpstr>PRECIFICACAO_GLOBAL</vt:lpstr>
      <vt:lpstr>PROPOSTA_ANEXO_X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Felipe Silva</cp:lastModifiedBy>
  <cp:lastPrinted>2026-01-27T11:19:40Z</cp:lastPrinted>
  <dcterms:created xsi:type="dcterms:W3CDTF">2026-01-22T01:41:49Z</dcterms:created>
  <dcterms:modified xsi:type="dcterms:W3CDTF">2026-04-02T16:48:22Z</dcterms:modified>
</cp:coreProperties>
</file>